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260" windowWidth="34400" windowHeight="18200" tabRatio="500" activeTab="2"/>
  </bookViews>
  <sheets>
    <sheet name="All data" sheetId="1" r:id="rId1"/>
    <sheet name="Print table" sheetId="2" r:id="rId2"/>
    <sheet name="Summary" sheetId="3" r:id="rId3"/>
  </sheets>
  <definedNames/>
  <calcPr fullCalcOnLoad="1"/>
</workbook>
</file>

<file path=xl/sharedStrings.xml><?xml version="1.0" encoding="utf-8"?>
<sst xmlns="http://schemas.openxmlformats.org/spreadsheetml/2006/main" count="480" uniqueCount="148">
  <si>
    <r>
      <t>4</t>
    </r>
    <r>
      <rPr>
        <sz val="10"/>
        <rFont val="Arial"/>
        <family val="0"/>
      </rPr>
      <t xml:space="preserve"> Isotope ratio measured internally during each analysis: does not involve normalization to the Ne isotope signals in the air pipettes. </t>
    </r>
  </si>
  <si>
    <r>
      <t>5</t>
    </r>
    <r>
      <rPr>
        <sz val="10"/>
        <rFont val="Arial"/>
        <family val="0"/>
      </rPr>
      <t xml:space="preserve"> Analyses where cosmogenic </t>
    </r>
    <r>
      <rPr>
        <vertAlign val="superscript"/>
        <sz val="10"/>
        <rFont val="Arial"/>
        <family val="0"/>
      </rPr>
      <t>21</t>
    </r>
    <r>
      <rPr>
        <sz val="10"/>
        <rFont val="Arial"/>
        <family val="0"/>
      </rPr>
      <t xml:space="preserve">Ne was not distinguishable from zero at 1 sigma are not shown. Cosmogenic </t>
    </r>
    <r>
      <rPr>
        <vertAlign val="superscript"/>
        <sz val="10"/>
        <rFont val="Arial"/>
        <family val="0"/>
      </rPr>
      <t>21</t>
    </r>
    <r>
      <rPr>
        <sz val="10"/>
        <rFont val="Arial"/>
        <family val="0"/>
      </rPr>
      <t xml:space="preserve">Ne concentrations were calculated by normalization to either the </t>
    </r>
    <r>
      <rPr>
        <vertAlign val="superscript"/>
        <sz val="10"/>
        <rFont val="Arial"/>
        <family val="0"/>
      </rPr>
      <t>20</t>
    </r>
    <r>
      <rPr>
        <sz val="10"/>
        <rFont val="Arial"/>
        <family val="0"/>
      </rPr>
      <t xml:space="preserve">Ne or </t>
    </r>
    <r>
      <rPr>
        <vertAlign val="superscript"/>
        <sz val="10"/>
        <rFont val="Arial"/>
        <family val="0"/>
      </rPr>
      <t>21</t>
    </r>
    <r>
      <rPr>
        <sz val="10"/>
        <rFont val="Arial"/>
        <family val="0"/>
      </rPr>
      <t>Ne signal in the air pipettes, depending on which method yielded better precision.</t>
    </r>
  </si>
  <si>
    <t>Summary of 2010 Dry Valleys bedrock measurements</t>
  </si>
  <si>
    <t>Reduced</t>
  </si>
  <si>
    <t xml:space="preserve">Sample </t>
  </si>
  <si>
    <t>n</t>
  </si>
  <si>
    <t>Stdev</t>
  </si>
  <si>
    <t>chi-squared</t>
  </si>
  <si>
    <t>Replicates</t>
  </si>
  <si>
    <t>Final result</t>
  </si>
  <si>
    <t>Sample</t>
  </si>
  <si>
    <t>Ne17935.dat</t>
  </si>
  <si>
    <t>Ne17908.dat</t>
  </si>
  <si>
    <t>Ne17922.dat</t>
  </si>
  <si>
    <t>Ne17936.dat</t>
  </si>
  <si>
    <t>Ne17751.dat_TDC</t>
  </si>
  <si>
    <t>Ne17769.dat_TDC</t>
  </si>
  <si>
    <t>Ne17797.dat</t>
  </si>
  <si>
    <t>Ne17757.dat</t>
  </si>
  <si>
    <t>Ne17775.dat</t>
  </si>
  <si>
    <t>Ne17802.dat</t>
  </si>
  <si>
    <t>Ne17755.dat_TDC</t>
  </si>
  <si>
    <t>Ne17771.dat_TDC</t>
  </si>
  <si>
    <t>Ne17800.dat</t>
  </si>
  <si>
    <t>Ne17758.dat_TDC</t>
  </si>
  <si>
    <t>Ne17776.dat</t>
  </si>
  <si>
    <t>Ne17803.dat</t>
  </si>
  <si>
    <t>Ne17899.dat</t>
  </si>
  <si>
    <t>Ne17913.dat_TDC</t>
  </si>
  <si>
    <t>Ne17926.dat</t>
  </si>
  <si>
    <t>Ne17946.dat_TDC</t>
  </si>
  <si>
    <t>Ne17961.dat_TDC</t>
  </si>
  <si>
    <t>Ne17976.dat</t>
  </si>
  <si>
    <t>Ne17759.dat_TDC</t>
  </si>
  <si>
    <t>Ne17777.dat_TDC</t>
  </si>
  <si>
    <t>Ne17804.dat_TDC</t>
  </si>
  <si>
    <t>Ne17766.dat</t>
  </si>
  <si>
    <t>Ne17783.dat_TDC</t>
  </si>
  <si>
    <t>Ne17811.dat_TDC</t>
  </si>
  <si>
    <t>Ne17903.dat</t>
  </si>
  <si>
    <t>Ne17918.dat_TDC</t>
  </si>
  <si>
    <t>Ne17932.dat</t>
  </si>
  <si>
    <t>Ne17765.dat</t>
  </si>
  <si>
    <t>Ne17782.dat</t>
  </si>
  <si>
    <t>Ne17810.dat</t>
  </si>
  <si>
    <t>Ne17909.dat_TDC</t>
  </si>
  <si>
    <t>Ne17923.dat_TDC</t>
  </si>
  <si>
    <t>Ne17938.dat</t>
  </si>
  <si>
    <t>b</t>
  </si>
  <si>
    <t>c</t>
  </si>
  <si>
    <t>003-BR</t>
  </si>
  <si>
    <t>021-BR</t>
  </si>
  <si>
    <t>023-BR</t>
  </si>
  <si>
    <t>077-BR</t>
  </si>
  <si>
    <t>078-BR</t>
  </si>
  <si>
    <t>080-BR</t>
  </si>
  <si>
    <t>133-FLO</t>
  </si>
  <si>
    <t>134-BR</t>
  </si>
  <si>
    <t>d</t>
  </si>
  <si>
    <t>135-FLO</t>
  </si>
  <si>
    <t>138-PAV</t>
  </si>
  <si>
    <t>139-PAV</t>
  </si>
  <si>
    <t>144-BR</t>
  </si>
  <si>
    <t>132-BR</t>
  </si>
  <si>
    <t>Complete step-degassing results: Dry Valleys bedrock and erratic samples run May-August 2010.</t>
  </si>
  <si>
    <t>Notes:</t>
  </si>
  <si>
    <r>
      <t>2</t>
    </r>
    <r>
      <rPr>
        <sz val="10"/>
        <rFont val="Arial"/>
        <family val="0"/>
      </rPr>
      <t xml:space="preserve"> Computed by comparison to </t>
    </r>
    <r>
      <rPr>
        <vertAlign val="superscript"/>
        <sz val="10"/>
        <rFont val="Arial"/>
        <family val="0"/>
      </rPr>
      <t>20</t>
    </r>
    <r>
      <rPr>
        <sz val="10"/>
        <rFont val="Arial"/>
        <family val="0"/>
      </rPr>
      <t xml:space="preserve">Ne signal in air pipettes. 1-sigma uncertainty includes measurement uncertainty of </t>
    </r>
    <r>
      <rPr>
        <vertAlign val="superscript"/>
        <sz val="10"/>
        <rFont val="Arial"/>
        <family val="0"/>
      </rPr>
      <t>20</t>
    </r>
    <r>
      <rPr>
        <sz val="10"/>
        <rFont val="Arial"/>
        <family val="0"/>
      </rPr>
      <t>Ne signal in this analysis and the reproducibility of the air pipette signal</t>
    </r>
  </si>
  <si>
    <r>
      <t>3</t>
    </r>
    <r>
      <rPr>
        <sz val="10"/>
        <rFont val="Arial"/>
        <family val="0"/>
      </rPr>
      <t xml:space="preserve"> Computed by comparison to </t>
    </r>
    <r>
      <rPr>
        <vertAlign val="superscript"/>
        <sz val="10"/>
        <rFont val="Arial"/>
        <family val="0"/>
      </rPr>
      <t>21</t>
    </r>
    <r>
      <rPr>
        <sz val="10"/>
        <rFont val="Arial"/>
        <family val="0"/>
      </rPr>
      <t xml:space="preserve">Ne signal in air pipettes. 1-sigma uncertainty includes measurement uncertainty of </t>
    </r>
    <r>
      <rPr>
        <vertAlign val="superscript"/>
        <sz val="10"/>
        <rFont val="Arial"/>
        <family val="0"/>
      </rPr>
      <t>21</t>
    </r>
    <r>
      <rPr>
        <sz val="10"/>
        <rFont val="Arial"/>
        <family val="0"/>
      </rPr>
      <t>Ne signal in this analysis and the reproducibility of the air pipette signal</t>
    </r>
  </si>
  <si>
    <t>Run May-August 2010</t>
  </si>
  <si>
    <t>Cosmogenic Ne-21</t>
  </si>
  <si>
    <t>cosmogenic</t>
  </si>
  <si>
    <t>each aliquot</t>
  </si>
  <si>
    <t>Pct of</t>
  </si>
  <si>
    <t>This aqt</t>
  </si>
  <si>
    <t>Total cosmogenic Ne-21</t>
  </si>
  <si>
    <t>Trapped Ne-21</t>
  </si>
  <si>
    <t>Total Ne-21</t>
  </si>
  <si>
    <t>Quartz</t>
  </si>
  <si>
    <t>Heating</t>
  </si>
  <si>
    <t>Total Ne-20 released</t>
  </si>
  <si>
    <t>Total Ne-21 released</t>
  </si>
  <si>
    <t>Ne-21/Ne-20</t>
  </si>
  <si>
    <t>Ne-22/Ne-20</t>
  </si>
  <si>
    <t>Best normalization</t>
  </si>
  <si>
    <t>total Ne-21</t>
  </si>
  <si>
    <t>pct of</t>
  </si>
  <si>
    <t>Filename</t>
  </si>
  <si>
    <t>Sample name</t>
  </si>
  <si>
    <t>Aliquot</t>
  </si>
  <si>
    <t>weight (g)</t>
  </si>
  <si>
    <t>temp (deg C)</t>
  </si>
  <si>
    <t>time (hr)</t>
  </si>
  <si>
    <t>(Gatoms)</t>
  </si>
  <si>
    <t>+/-</t>
  </si>
  <si>
    <t>(Matoms)</t>
  </si>
  <si>
    <t>(10^-3)</t>
  </si>
  <si>
    <t>(Matoms/g)</t>
  </si>
  <si>
    <t>this aqt</t>
  </si>
  <si>
    <t>Matoms/g</t>
  </si>
  <si>
    <t>a</t>
  </si>
  <si>
    <r>
      <t xml:space="preserve">Cosmogenic </t>
    </r>
    <r>
      <rPr>
        <vertAlign val="superscript"/>
        <sz val="10"/>
        <rFont val="Arial"/>
        <family val="0"/>
      </rPr>
      <t>21</t>
    </r>
    <r>
      <rPr>
        <sz val="10"/>
        <rFont val="Arial"/>
        <family val="0"/>
      </rPr>
      <t>Ne</t>
    </r>
    <r>
      <rPr>
        <vertAlign val="superscript"/>
        <sz val="10"/>
        <rFont val="Arial"/>
        <family val="0"/>
      </rPr>
      <t>5</t>
    </r>
  </si>
  <si>
    <r>
      <t xml:space="preserve">Cosmogenic </t>
    </r>
    <r>
      <rPr>
        <vertAlign val="superscript"/>
        <sz val="10"/>
        <rFont val="Arial"/>
        <family val="0"/>
      </rPr>
      <t>21</t>
    </r>
    <r>
      <rPr>
        <sz val="10"/>
        <rFont val="Arial"/>
        <family val="0"/>
      </rPr>
      <t>Ne as</t>
    </r>
  </si>
  <si>
    <t xml:space="preserve">Percent of total </t>
  </si>
  <si>
    <t>Total</t>
  </si>
  <si>
    <t>temperature</t>
  </si>
  <si>
    <t>time</t>
  </si>
  <si>
    <r>
      <t xml:space="preserve">Total </t>
    </r>
    <r>
      <rPr>
        <vertAlign val="superscript"/>
        <sz val="10"/>
        <rFont val="Arial"/>
        <family val="0"/>
      </rPr>
      <t>20</t>
    </r>
    <r>
      <rPr>
        <sz val="10"/>
        <rFont val="Arial"/>
        <family val="0"/>
      </rPr>
      <t>Ne released</t>
    </r>
    <r>
      <rPr>
        <vertAlign val="superscript"/>
        <sz val="10"/>
        <rFont val="Arial"/>
        <family val="0"/>
      </rPr>
      <t>2</t>
    </r>
  </si>
  <si>
    <r>
      <t xml:space="preserve">Total </t>
    </r>
    <r>
      <rPr>
        <vertAlign val="superscript"/>
        <sz val="10"/>
        <rFont val="Arial"/>
        <family val="0"/>
      </rPr>
      <t>21</t>
    </r>
    <r>
      <rPr>
        <sz val="10"/>
        <rFont val="Arial"/>
        <family val="0"/>
      </rPr>
      <t>Ne released</t>
    </r>
    <r>
      <rPr>
        <vertAlign val="superscript"/>
        <sz val="10"/>
        <rFont val="Arial"/>
        <family val="0"/>
      </rPr>
      <t>3</t>
    </r>
  </si>
  <si>
    <r>
      <t>21</t>
    </r>
    <r>
      <rPr>
        <sz val="10"/>
        <rFont val="Arial"/>
        <family val="0"/>
      </rPr>
      <t xml:space="preserve">Ne / </t>
    </r>
    <r>
      <rPr>
        <vertAlign val="superscript"/>
        <sz val="10"/>
        <rFont val="Arial"/>
        <family val="0"/>
      </rPr>
      <t>20</t>
    </r>
    <r>
      <rPr>
        <sz val="10"/>
        <rFont val="Arial"/>
        <family val="0"/>
      </rPr>
      <t>Ne</t>
    </r>
    <r>
      <rPr>
        <vertAlign val="superscript"/>
        <sz val="10"/>
        <rFont val="Arial"/>
        <family val="0"/>
      </rPr>
      <t>4</t>
    </r>
  </si>
  <si>
    <r>
      <t>22</t>
    </r>
    <r>
      <rPr>
        <sz val="10"/>
        <rFont val="Arial"/>
        <family val="0"/>
      </rPr>
      <t xml:space="preserve">Ne / </t>
    </r>
    <r>
      <rPr>
        <vertAlign val="superscript"/>
        <sz val="10"/>
        <rFont val="Arial"/>
        <family val="0"/>
      </rPr>
      <t>20</t>
    </r>
    <r>
      <rPr>
        <sz val="10"/>
        <rFont val="Arial"/>
        <family val="0"/>
      </rPr>
      <t>Ne</t>
    </r>
    <r>
      <rPr>
        <vertAlign val="superscript"/>
        <sz val="10"/>
        <rFont val="Arial"/>
        <family val="0"/>
      </rPr>
      <t>4</t>
    </r>
  </si>
  <si>
    <t>This heating step</t>
  </si>
  <si>
    <r>
      <t xml:space="preserve">% of </t>
    </r>
    <r>
      <rPr>
        <vertAlign val="superscript"/>
        <sz val="10"/>
        <rFont val="Arial"/>
        <family val="0"/>
      </rPr>
      <t>21</t>
    </r>
    <r>
      <rPr>
        <sz val="10"/>
        <rFont val="Arial"/>
        <family val="0"/>
      </rPr>
      <t>Ne released</t>
    </r>
  </si>
  <si>
    <r>
      <t xml:space="preserve">cosmogenic </t>
    </r>
    <r>
      <rPr>
        <vertAlign val="superscript"/>
        <sz val="10"/>
        <rFont val="Arial"/>
        <family val="0"/>
      </rPr>
      <t>21</t>
    </r>
    <r>
      <rPr>
        <sz val="10"/>
        <rFont val="Arial"/>
        <family val="0"/>
      </rPr>
      <t>Ne</t>
    </r>
  </si>
  <si>
    <t>(deg C)</t>
  </si>
  <si>
    <t>(hr)</t>
  </si>
  <si>
    <r>
      <t>(10</t>
    </r>
    <r>
      <rPr>
        <vertAlign val="superscript"/>
        <sz val="10"/>
        <rFont val="Arial"/>
        <family val="0"/>
      </rPr>
      <t>9</t>
    </r>
    <r>
      <rPr>
        <sz val="10"/>
        <rFont val="Arial"/>
        <family val="0"/>
      </rPr>
      <t xml:space="preserve"> atoms)</t>
    </r>
  </si>
  <si>
    <r>
      <t>(10</t>
    </r>
    <r>
      <rPr>
        <vertAlign val="superscript"/>
        <sz val="10"/>
        <rFont val="Arial"/>
        <family val="0"/>
      </rPr>
      <t>6</t>
    </r>
    <r>
      <rPr>
        <sz val="10"/>
        <rFont val="Arial"/>
        <family val="0"/>
      </rPr>
      <t xml:space="preserve"> atoms)</t>
    </r>
  </si>
  <si>
    <r>
      <t>(10</t>
    </r>
    <r>
      <rPr>
        <vertAlign val="superscript"/>
        <sz val="10"/>
        <rFont val="Arial"/>
        <family val="0"/>
      </rPr>
      <t>-3</t>
    </r>
    <r>
      <rPr>
        <sz val="10"/>
        <rFont val="Arial"/>
        <family val="0"/>
      </rPr>
      <t>)</t>
    </r>
  </si>
  <si>
    <r>
      <t>(10</t>
    </r>
    <r>
      <rPr>
        <vertAlign val="superscript"/>
        <sz val="10"/>
        <rFont val="Arial"/>
        <family val="0"/>
      </rPr>
      <t>6</t>
    </r>
    <r>
      <rPr>
        <sz val="10"/>
        <rFont val="Arial"/>
        <family val="0"/>
      </rPr>
      <t xml:space="preserve"> atoms g</t>
    </r>
    <r>
      <rPr>
        <vertAlign val="superscript"/>
        <sz val="10"/>
        <rFont val="Arial"/>
        <family val="0"/>
      </rPr>
      <t>-1</t>
    </r>
    <r>
      <rPr>
        <sz val="10"/>
        <rFont val="Arial"/>
        <family val="0"/>
      </rPr>
      <t>)</t>
    </r>
  </si>
  <si>
    <t>in this heating step</t>
  </si>
  <si>
    <t>released in this step</t>
  </si>
  <si>
    <t>Quartz wt</t>
  </si>
  <si>
    <t>(g)</t>
  </si>
  <si>
    <t>Error terms</t>
  </si>
  <si>
    <t>Wi</t>
  </si>
  <si>
    <t>WiXi</t>
  </si>
  <si>
    <t>Chi-square</t>
  </si>
  <si>
    <t>WRT EWM</t>
  </si>
  <si>
    <t>Error-weighted mean</t>
  </si>
  <si>
    <t>Mean error</t>
  </si>
  <si>
    <t>Ne-21 results - Dry Valleys rock samples -- bedrock and erratics</t>
  </si>
  <si>
    <t>Ne17902.dat_TDC</t>
  </si>
  <si>
    <t>Ne17916.dat_TDC</t>
  </si>
  <si>
    <t>Ne17931.dat</t>
  </si>
  <si>
    <t>Ne17901.dat_TDC</t>
  </si>
  <si>
    <t>Ne17915.dat_TDC</t>
  </si>
  <si>
    <t>Ne17930.dat</t>
  </si>
  <si>
    <t>Ne17900.dat_TDC</t>
  </si>
  <si>
    <t>Ne17914.dat_TDC</t>
  </si>
  <si>
    <t>Ne17928.dat</t>
  </si>
  <si>
    <t>Ne17904.dat_TDC</t>
  </si>
  <si>
    <t>Ne17919.dat</t>
  </si>
  <si>
    <t>Ne17933.dat</t>
  </si>
  <si>
    <t>Ne17905.dat_TDC</t>
  </si>
  <si>
    <t>Ne17920.dat</t>
  </si>
  <si>
    <t>Ne17934.dat</t>
  </si>
  <si>
    <t>Ne17906.dat_TDC</t>
  </si>
  <si>
    <t>Ne17921.dat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</si>
</sst>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</numFmts>
  <fonts count="10">
    <font>
      <sz val="10"/>
      <name val="Comic Sans MS"/>
      <family val="0"/>
    </font>
    <font>
      <b/>
      <sz val="10"/>
      <name val="Comic Sans MS"/>
      <family val="0"/>
    </font>
    <font>
      <i/>
      <sz val="10"/>
      <name val="Comic Sans MS"/>
      <family val="0"/>
    </font>
    <font>
      <b/>
      <i/>
      <sz val="10"/>
      <name val="Comic Sans MS"/>
      <family val="0"/>
    </font>
    <font>
      <sz val="10"/>
      <name val="Arial"/>
      <family val="0"/>
    </font>
    <font>
      <sz val="8"/>
      <name val="Comic Sans MS"/>
      <family val="0"/>
    </font>
    <font>
      <u val="single"/>
      <sz val="10"/>
      <color indexed="12"/>
      <name val="Comic Sans MS"/>
      <family val="0"/>
    </font>
    <font>
      <u val="single"/>
      <sz val="10"/>
      <color indexed="61"/>
      <name val="Comic Sans MS"/>
      <family val="0"/>
    </font>
    <font>
      <b/>
      <sz val="10"/>
      <name val="Arial"/>
      <family val="0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165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C81"/>
  <sheetViews>
    <sheetView workbookViewId="0" topLeftCell="A31">
      <selection activeCell="B40" sqref="B40"/>
    </sheetView>
  </sheetViews>
  <sheetFormatPr defaultColWidth="11.00390625" defaultRowHeight="15"/>
  <cols>
    <col min="1" max="1" width="18.125" style="0" customWidth="1"/>
    <col min="2" max="2" width="14.875" style="0" customWidth="1"/>
  </cols>
  <sheetData>
    <row r="3" ht="15">
      <c r="A3" t="s">
        <v>130</v>
      </c>
    </row>
    <row r="4" ht="15">
      <c r="A4" t="s">
        <v>68</v>
      </c>
    </row>
    <row r="6" spans="1:24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 t="s">
        <v>69</v>
      </c>
      <c r="P6" s="24"/>
      <c r="Q6" s="1" t="s">
        <v>70</v>
      </c>
      <c r="V6" s="1"/>
      <c r="W6" s="1"/>
      <c r="X6" s="1"/>
    </row>
    <row r="7" spans="1:27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 t="s">
        <v>71</v>
      </c>
      <c r="P7" s="1"/>
      <c r="Q7" s="1" t="s">
        <v>72</v>
      </c>
      <c r="R7" s="1" t="s">
        <v>73</v>
      </c>
      <c r="S7" s="24" t="s">
        <v>74</v>
      </c>
      <c r="T7" s="24"/>
      <c r="U7" s="24" t="s">
        <v>75</v>
      </c>
      <c r="V7" s="24"/>
      <c r="AA7" t="s">
        <v>76</v>
      </c>
    </row>
    <row r="8" spans="1:20" ht="15">
      <c r="A8" s="1"/>
      <c r="B8" s="1"/>
      <c r="C8" s="1"/>
      <c r="D8" s="1" t="s">
        <v>77</v>
      </c>
      <c r="E8" s="1" t="s">
        <v>78</v>
      </c>
      <c r="F8" s="1" t="s">
        <v>78</v>
      </c>
      <c r="G8" s="24" t="s">
        <v>79</v>
      </c>
      <c r="H8" s="24"/>
      <c r="I8" s="24" t="s">
        <v>80</v>
      </c>
      <c r="J8" s="24"/>
      <c r="K8" s="1" t="s">
        <v>81</v>
      </c>
      <c r="L8" s="1"/>
      <c r="M8" s="1" t="s">
        <v>82</v>
      </c>
      <c r="N8" s="1"/>
      <c r="O8" s="24" t="s">
        <v>83</v>
      </c>
      <c r="P8" s="24"/>
      <c r="Q8" s="1" t="s">
        <v>84</v>
      </c>
      <c r="R8" s="1" t="s">
        <v>85</v>
      </c>
      <c r="S8" s="1"/>
      <c r="T8" s="1"/>
    </row>
    <row r="9" spans="1:29" ht="15">
      <c r="A9" s="1" t="s">
        <v>86</v>
      </c>
      <c r="B9" s="1" t="s">
        <v>87</v>
      </c>
      <c r="C9" s="1" t="s">
        <v>88</v>
      </c>
      <c r="D9" s="1" t="s">
        <v>89</v>
      </c>
      <c r="E9" s="1" t="s">
        <v>90</v>
      </c>
      <c r="F9" s="1" t="s">
        <v>91</v>
      </c>
      <c r="G9" s="1" t="s">
        <v>92</v>
      </c>
      <c r="H9" s="1" t="s">
        <v>93</v>
      </c>
      <c r="I9" s="1" t="s">
        <v>94</v>
      </c>
      <c r="J9" s="1" t="s">
        <v>93</v>
      </c>
      <c r="K9" s="1" t="s">
        <v>95</v>
      </c>
      <c r="L9" s="1" t="s">
        <v>93</v>
      </c>
      <c r="M9" s="1" t="s">
        <v>95</v>
      </c>
      <c r="N9" s="1" t="s">
        <v>93</v>
      </c>
      <c r="O9" s="1" t="s">
        <v>96</v>
      </c>
      <c r="P9" s="1" t="s">
        <v>93</v>
      </c>
      <c r="Q9" s="1" t="s">
        <v>97</v>
      </c>
      <c r="R9" s="1" t="s">
        <v>84</v>
      </c>
      <c r="S9" s="1" t="s">
        <v>96</v>
      </c>
      <c r="T9" s="1" t="s">
        <v>93</v>
      </c>
      <c r="U9" s="1" t="s">
        <v>96</v>
      </c>
      <c r="V9" s="1"/>
      <c r="AA9" t="s">
        <v>94</v>
      </c>
      <c r="AB9" s="1" t="s">
        <v>93</v>
      </c>
      <c r="AC9" t="s">
        <v>98</v>
      </c>
    </row>
    <row r="11" spans="1:29" ht="15">
      <c r="A11" t="s">
        <v>131</v>
      </c>
      <c r="B11" t="s">
        <v>50</v>
      </c>
      <c r="C11" t="s">
        <v>99</v>
      </c>
      <c r="D11">
        <v>0.1328</v>
      </c>
      <c r="E11">
        <v>390</v>
      </c>
      <c r="F11">
        <v>0.2</v>
      </c>
      <c r="G11">
        <v>0.7478</v>
      </c>
      <c r="H11">
        <v>0.0196</v>
      </c>
      <c r="I11">
        <v>31.519</v>
      </c>
      <c r="J11">
        <v>0.922</v>
      </c>
      <c r="K11">
        <v>42.095</v>
      </c>
      <c r="L11">
        <v>0.867</v>
      </c>
      <c r="M11">
        <v>143.2</v>
      </c>
      <c r="N11">
        <v>3.1</v>
      </c>
      <c r="O11">
        <v>221.5</v>
      </c>
      <c r="P11">
        <v>6.98</v>
      </c>
      <c r="Q11" s="3">
        <f>100*(O11/(I11/D11))</f>
        <v>93.32529585329485</v>
      </c>
      <c r="R11" s="3">
        <f>100*(O11/S11)</f>
        <v>83.31139278594802</v>
      </c>
      <c r="S11" s="3">
        <f>SUM(O11:O13)</f>
        <v>265.87</v>
      </c>
      <c r="T11" s="3">
        <f>SQRT(P11^2+P12^2+P13^2)</f>
        <v>7.231963772033154</v>
      </c>
      <c r="U11" s="3">
        <f>(AA11/D11)-S11</f>
        <v>46.12548192771084</v>
      </c>
      <c r="AA11">
        <f>SUM(I11:I13)</f>
        <v>41.433</v>
      </c>
      <c r="AB11">
        <f>SQRT(J11^2+J12^2+J13^2)</f>
        <v>0.9717324734719942</v>
      </c>
      <c r="AC11">
        <f>AA11/D11</f>
        <v>311.99548192771084</v>
      </c>
    </row>
    <row r="12" spans="1:18" ht="15">
      <c r="A12" t="s">
        <v>132</v>
      </c>
      <c r="E12">
        <v>780</v>
      </c>
      <c r="F12">
        <v>0.2</v>
      </c>
      <c r="G12">
        <v>1.2006</v>
      </c>
      <c r="H12">
        <v>0.0279</v>
      </c>
      <c r="I12">
        <v>8.919</v>
      </c>
      <c r="J12">
        <v>0.294</v>
      </c>
      <c r="K12">
        <v>7.419</v>
      </c>
      <c r="L12">
        <v>0.162</v>
      </c>
      <c r="M12">
        <v>107.6</v>
      </c>
      <c r="N12">
        <v>1.5</v>
      </c>
      <c r="O12">
        <v>40.47</v>
      </c>
      <c r="P12">
        <v>1.75</v>
      </c>
      <c r="Q12" s="3">
        <f>100*(O12/(I12/D11))</f>
        <v>60.25805583585604</v>
      </c>
      <c r="R12" s="3">
        <f>100*(O12/S11)</f>
        <v>15.221724903148154</v>
      </c>
    </row>
    <row r="13" spans="1:18" ht="15">
      <c r="A13" t="s">
        <v>133</v>
      </c>
      <c r="E13">
        <v>1140</v>
      </c>
      <c r="F13">
        <v>0.2</v>
      </c>
      <c r="G13">
        <v>0.1618</v>
      </c>
      <c r="H13">
        <v>0.0128</v>
      </c>
      <c r="I13">
        <v>0.995</v>
      </c>
      <c r="J13">
        <v>0.088</v>
      </c>
      <c r="K13">
        <v>6.106</v>
      </c>
      <c r="L13">
        <v>0.694</v>
      </c>
      <c r="M13">
        <v>126.6</v>
      </c>
      <c r="N13">
        <v>12.1</v>
      </c>
      <c r="O13">
        <v>3.9</v>
      </c>
      <c r="P13">
        <v>0.72</v>
      </c>
      <c r="Q13" s="3">
        <f>100*(O13/(I13/D11))</f>
        <v>52.052261306532664</v>
      </c>
      <c r="R13" s="3">
        <f>100*(O13/S11)</f>
        <v>1.4668823109038251</v>
      </c>
    </row>
    <row r="15" spans="1:29" ht="15">
      <c r="A15" t="s">
        <v>134</v>
      </c>
      <c r="B15" t="s">
        <v>51</v>
      </c>
      <c r="C15" t="s">
        <v>99</v>
      </c>
      <c r="D15">
        <v>0.144</v>
      </c>
      <c r="E15">
        <v>390</v>
      </c>
      <c r="F15">
        <v>0.2</v>
      </c>
      <c r="G15">
        <v>0.6865</v>
      </c>
      <c r="H15">
        <v>0.0195</v>
      </c>
      <c r="I15">
        <v>11.783</v>
      </c>
      <c r="J15">
        <v>0.369</v>
      </c>
      <c r="K15">
        <v>17.145</v>
      </c>
      <c r="L15">
        <v>0.456</v>
      </c>
      <c r="M15">
        <v>123.9</v>
      </c>
      <c r="N15">
        <v>3.2</v>
      </c>
      <c r="O15">
        <v>67.97</v>
      </c>
      <c r="P15">
        <v>2.61</v>
      </c>
      <c r="Q15" s="3">
        <f>100*(O15/(I15/D15))</f>
        <v>83.06611219553595</v>
      </c>
      <c r="R15" s="3">
        <f>100*(O15/S15)</f>
        <v>50.02575991756826</v>
      </c>
      <c r="S15" s="3">
        <f>SUM(O15:O17)</f>
        <v>135.87</v>
      </c>
      <c r="T15" s="3">
        <f>SQRT(P15^2+P16^2+P17^2)</f>
        <v>4.243359518117691</v>
      </c>
      <c r="U15" s="3">
        <f>(AA15/D15)-S15</f>
        <v>150.81055555555554</v>
      </c>
      <c r="AA15">
        <f>SUM(I15:I17)</f>
        <v>41.282</v>
      </c>
      <c r="AB15">
        <f>SQRT(J15^2+J16^2+J17^2)</f>
        <v>0.8439277220236339</v>
      </c>
      <c r="AC15">
        <f>AA15/D15</f>
        <v>286.68055555555554</v>
      </c>
    </row>
    <row r="16" spans="1:18" ht="15">
      <c r="A16" t="s">
        <v>135</v>
      </c>
      <c r="E16">
        <v>780</v>
      </c>
      <c r="F16">
        <v>0.2</v>
      </c>
      <c r="G16">
        <v>4.8433</v>
      </c>
      <c r="H16">
        <v>0.1074</v>
      </c>
      <c r="I16">
        <v>23.444</v>
      </c>
      <c r="J16">
        <v>0.727</v>
      </c>
      <c r="K16">
        <v>4.835</v>
      </c>
      <c r="L16">
        <v>0.084</v>
      </c>
      <c r="M16">
        <v>101.9</v>
      </c>
      <c r="N16">
        <v>0.8</v>
      </c>
      <c r="O16">
        <v>63.33</v>
      </c>
      <c r="P16">
        <v>3.18</v>
      </c>
      <c r="Q16" s="3">
        <f>100*(O16/(I16/D15))</f>
        <v>38.89916396519365</v>
      </c>
      <c r="R16" s="3">
        <f>100*(O16/S15)</f>
        <v>46.610730845661294</v>
      </c>
    </row>
    <row r="17" spans="1:18" ht="15">
      <c r="A17" t="s">
        <v>136</v>
      </c>
      <c r="E17">
        <v>1140</v>
      </c>
      <c r="F17">
        <v>0.2</v>
      </c>
      <c r="G17">
        <v>1.8113</v>
      </c>
      <c r="H17">
        <v>0.0397</v>
      </c>
      <c r="I17">
        <v>6.055</v>
      </c>
      <c r="J17">
        <v>0.218</v>
      </c>
      <c r="K17">
        <v>3.321</v>
      </c>
      <c r="L17">
        <v>0.082</v>
      </c>
      <c r="M17">
        <v>101.1</v>
      </c>
      <c r="N17">
        <v>1.3</v>
      </c>
      <c r="O17">
        <v>4.57</v>
      </c>
      <c r="P17">
        <v>1.04</v>
      </c>
      <c r="Q17" s="3">
        <f>100*(O17/(I17/D15))</f>
        <v>10.868373245251858</v>
      </c>
      <c r="R17" s="3">
        <f>100*(O17/S15)</f>
        <v>3.363509236770442</v>
      </c>
    </row>
    <row r="19" spans="1:29" ht="15">
      <c r="A19" t="s">
        <v>137</v>
      </c>
      <c r="B19" t="s">
        <v>52</v>
      </c>
      <c r="C19" t="s">
        <v>99</v>
      </c>
      <c r="D19">
        <v>0.1284</v>
      </c>
      <c r="E19">
        <v>390</v>
      </c>
      <c r="F19">
        <v>0.2</v>
      </c>
      <c r="G19">
        <v>1.1071</v>
      </c>
      <c r="H19">
        <v>0.0268</v>
      </c>
      <c r="I19">
        <v>5.863</v>
      </c>
      <c r="J19">
        <v>0.229</v>
      </c>
      <c r="K19">
        <v>5.29</v>
      </c>
      <c r="L19">
        <v>0.17</v>
      </c>
      <c r="M19">
        <v>103.2</v>
      </c>
      <c r="N19">
        <v>2.1</v>
      </c>
      <c r="O19">
        <v>20.17</v>
      </c>
      <c r="P19">
        <v>1.55</v>
      </c>
      <c r="Q19" s="3">
        <f>100*(O19/(I19/D19))</f>
        <v>44.172403206549546</v>
      </c>
      <c r="R19" s="3">
        <f>100*(O19/S19)</f>
        <v>54.469349176343506</v>
      </c>
      <c r="S19" s="3">
        <f>SUM(O19:O21)</f>
        <v>37.03</v>
      </c>
      <c r="T19" s="3">
        <f>SQRT(P19^2+P20^2+P21^2)</f>
        <v>3.6127275014869307</v>
      </c>
      <c r="U19" s="3">
        <f>(AA19/D19)-S19</f>
        <v>196.653800623053</v>
      </c>
      <c r="AA19">
        <f>SUM(I19:I21)</f>
        <v>30.005000000000003</v>
      </c>
      <c r="AB19">
        <f>SQRT(J19^2+J20^2+J21^2)</f>
        <v>0.7067425273747152</v>
      </c>
      <c r="AC19">
        <f>AA19/D19</f>
        <v>233.683800623053</v>
      </c>
    </row>
    <row r="20" spans="1:18" ht="15">
      <c r="A20" t="s">
        <v>138</v>
      </c>
      <c r="E20">
        <v>780</v>
      </c>
      <c r="F20">
        <v>0.2</v>
      </c>
      <c r="G20">
        <v>6.1565</v>
      </c>
      <c r="H20">
        <v>0.1356</v>
      </c>
      <c r="I20">
        <v>19.882</v>
      </c>
      <c r="J20">
        <v>0.638</v>
      </c>
      <c r="K20">
        <v>3.226</v>
      </c>
      <c r="L20">
        <v>0.062</v>
      </c>
      <c r="M20">
        <v>100.5</v>
      </c>
      <c r="N20">
        <v>0.7</v>
      </c>
      <c r="O20">
        <v>12.85</v>
      </c>
      <c r="P20">
        <v>2.98</v>
      </c>
      <c r="Q20" s="3">
        <f>100*(O20/(I20/D19))</f>
        <v>8.298662106427923</v>
      </c>
      <c r="R20" s="3">
        <f>100*(O20/S19)</f>
        <v>34.70159330272752</v>
      </c>
    </row>
    <row r="21" spans="1:18" ht="15">
      <c r="A21" t="s">
        <v>139</v>
      </c>
      <c r="E21">
        <v>1140</v>
      </c>
      <c r="F21">
        <v>0.2</v>
      </c>
      <c r="G21">
        <v>1.2577</v>
      </c>
      <c r="H21">
        <v>0.0304</v>
      </c>
      <c r="I21">
        <v>4.26</v>
      </c>
      <c r="J21">
        <v>0.2</v>
      </c>
      <c r="K21">
        <v>3.367</v>
      </c>
      <c r="L21">
        <v>0.135</v>
      </c>
      <c r="M21">
        <v>100.8</v>
      </c>
      <c r="N21">
        <v>1.8</v>
      </c>
      <c r="O21">
        <v>4.01</v>
      </c>
      <c r="P21">
        <v>1.33</v>
      </c>
      <c r="Q21" s="3">
        <f>100*(O21/(I21/D19))</f>
        <v>12.086478873239436</v>
      </c>
      <c r="R21" s="3">
        <f>100*(O21/S19)</f>
        <v>10.829057520928975</v>
      </c>
    </row>
    <row r="23" spans="1:29" ht="15">
      <c r="A23" t="s">
        <v>140</v>
      </c>
      <c r="B23" t="s">
        <v>53</v>
      </c>
      <c r="C23" t="s">
        <v>99</v>
      </c>
      <c r="D23">
        <v>0.1249</v>
      </c>
      <c r="E23">
        <v>390</v>
      </c>
      <c r="F23">
        <v>0.2</v>
      </c>
      <c r="G23">
        <v>1.726</v>
      </c>
      <c r="H23">
        <v>0.0395</v>
      </c>
      <c r="I23">
        <v>10.306</v>
      </c>
      <c r="J23">
        <v>0.338</v>
      </c>
      <c r="K23">
        <v>5.962</v>
      </c>
      <c r="L23">
        <v>0.13</v>
      </c>
      <c r="M23">
        <v>106.3</v>
      </c>
      <c r="N23">
        <v>1.7</v>
      </c>
      <c r="O23">
        <v>41.65</v>
      </c>
      <c r="P23">
        <v>2.04</v>
      </c>
      <c r="Q23" s="3">
        <f>100*(O23/(I23/D23))</f>
        <v>50.47627595575393</v>
      </c>
      <c r="R23" s="3">
        <f>100*(O23/S23)</f>
        <v>32.14230591140608</v>
      </c>
      <c r="S23" s="3">
        <f>SUM(O23:O25)</f>
        <v>129.57999999999998</v>
      </c>
      <c r="T23" s="3">
        <f>SQRT(P23^2+P24^2+P25^2)</f>
        <v>3.8080047268878223</v>
      </c>
      <c r="U23" s="3">
        <f>(AA23/D23)-S23</f>
        <v>121.14858286629308</v>
      </c>
      <c r="AA23">
        <f>SUM(I23:I25)</f>
        <v>31.316000000000003</v>
      </c>
      <c r="AB23">
        <f>SQRT(J23^2+J24^2+J25^2)</f>
        <v>0.6577142236564449</v>
      </c>
      <c r="AC23">
        <f>AA23/D23</f>
        <v>250.72858286629307</v>
      </c>
    </row>
    <row r="24" spans="1:18" ht="15">
      <c r="A24" t="s">
        <v>141</v>
      </c>
      <c r="E24">
        <v>780</v>
      </c>
      <c r="F24">
        <v>0.2</v>
      </c>
      <c r="G24">
        <v>2.8922</v>
      </c>
      <c r="H24">
        <v>0.0659</v>
      </c>
      <c r="I24">
        <v>18.157</v>
      </c>
      <c r="J24">
        <v>0.538</v>
      </c>
      <c r="K24">
        <v>6.269</v>
      </c>
      <c r="L24">
        <v>0.098</v>
      </c>
      <c r="M24">
        <v>105.2</v>
      </c>
      <c r="N24">
        <v>1</v>
      </c>
      <c r="O24">
        <v>76.92</v>
      </c>
      <c r="P24">
        <v>2.88</v>
      </c>
      <c r="Q24" s="3">
        <f>100*(O24/(I24/D23))</f>
        <v>52.91241945255274</v>
      </c>
      <c r="R24" s="3">
        <f>100*(O24/S23)</f>
        <v>59.36101250192932</v>
      </c>
    </row>
    <row r="25" spans="1:18" ht="15">
      <c r="A25" t="s">
        <v>142</v>
      </c>
      <c r="E25">
        <v>1140</v>
      </c>
      <c r="F25">
        <v>0.2</v>
      </c>
      <c r="G25">
        <v>0.4939</v>
      </c>
      <c r="H25">
        <v>0.0173</v>
      </c>
      <c r="I25">
        <v>2.853</v>
      </c>
      <c r="J25">
        <v>0.17</v>
      </c>
      <c r="K25">
        <v>5.734</v>
      </c>
      <c r="L25">
        <v>0.347</v>
      </c>
      <c r="M25">
        <v>104.5</v>
      </c>
      <c r="N25">
        <v>4.1</v>
      </c>
      <c r="O25">
        <v>11.01</v>
      </c>
      <c r="P25">
        <v>1.43</v>
      </c>
      <c r="Q25" s="3">
        <f>100*(O25/(I25/D23))</f>
        <v>48.200105152471075</v>
      </c>
      <c r="R25" s="3">
        <f>100*(O25/S23)</f>
        <v>8.496681586664609</v>
      </c>
    </row>
    <row r="27" spans="1:29" ht="15">
      <c r="A27" t="s">
        <v>143</v>
      </c>
      <c r="C27" t="s">
        <v>48</v>
      </c>
      <c r="D27">
        <v>0.1237</v>
      </c>
      <c r="E27">
        <v>390</v>
      </c>
      <c r="F27">
        <v>0.2</v>
      </c>
      <c r="G27">
        <v>1.6206</v>
      </c>
      <c r="H27">
        <v>0.0374</v>
      </c>
      <c r="I27">
        <v>9.786</v>
      </c>
      <c r="J27">
        <v>0.327</v>
      </c>
      <c r="K27">
        <v>6.029</v>
      </c>
      <c r="L27">
        <v>0.139</v>
      </c>
      <c r="M27">
        <v>105.3</v>
      </c>
      <c r="N27">
        <v>1.8</v>
      </c>
      <c r="O27">
        <v>40.37</v>
      </c>
      <c r="P27">
        <v>2.05</v>
      </c>
      <c r="Q27" s="3">
        <f>100*(O27/(I27/D27))</f>
        <v>51.02972613938279</v>
      </c>
      <c r="R27" s="3">
        <f>100*(O27/S27)</f>
        <v>31.003763151831652</v>
      </c>
      <c r="S27" s="3">
        <f>SUM(O27:O29)</f>
        <v>130.21</v>
      </c>
      <c r="T27" s="3">
        <f>SQRT(P27^2+P28^2+P29^2)</f>
        <v>4.042202369995842</v>
      </c>
      <c r="U27" s="3">
        <f>(AA27/D27)-S27</f>
        <v>123.89670978172995</v>
      </c>
      <c r="AA27">
        <f>SUM(I27:I29)</f>
        <v>31.432999999999996</v>
      </c>
      <c r="AB27">
        <f>SQRT(J27^2+J28^2+J29^2)</f>
        <v>0.6835400500336465</v>
      </c>
      <c r="AC27">
        <f>AA27/D27</f>
        <v>254.10670978172996</v>
      </c>
    </row>
    <row r="28" spans="1:18" ht="15">
      <c r="A28" t="s">
        <v>144</v>
      </c>
      <c r="E28">
        <v>780</v>
      </c>
      <c r="F28">
        <v>0.2</v>
      </c>
      <c r="G28">
        <v>2.9535</v>
      </c>
      <c r="H28">
        <v>0.0656</v>
      </c>
      <c r="I28">
        <v>18.127</v>
      </c>
      <c r="J28">
        <v>0.567</v>
      </c>
      <c r="K28">
        <v>6.128</v>
      </c>
      <c r="L28">
        <v>0.11</v>
      </c>
      <c r="M28">
        <v>106</v>
      </c>
      <c r="N28">
        <v>1.1</v>
      </c>
      <c r="O28">
        <v>75.94</v>
      </c>
      <c r="P28">
        <v>3.12</v>
      </c>
      <c r="Q28" s="3">
        <f>100*(O28/(I28/D27))</f>
        <v>51.822022397528556</v>
      </c>
      <c r="R28" s="3">
        <f>100*(O28/S27)</f>
        <v>58.32117348897934</v>
      </c>
    </row>
    <row r="29" spans="1:18" ht="15">
      <c r="A29" t="s">
        <v>145</v>
      </c>
      <c r="E29">
        <v>1140</v>
      </c>
      <c r="F29">
        <v>0.2</v>
      </c>
      <c r="G29">
        <v>0.6014</v>
      </c>
      <c r="H29">
        <v>0.0169</v>
      </c>
      <c r="I29">
        <v>3.52</v>
      </c>
      <c r="J29">
        <v>0.197</v>
      </c>
      <c r="K29">
        <v>5.807</v>
      </c>
      <c r="L29">
        <v>0.308</v>
      </c>
      <c r="M29">
        <v>109.5</v>
      </c>
      <c r="N29">
        <v>3.2</v>
      </c>
      <c r="O29">
        <v>13.9</v>
      </c>
      <c r="P29">
        <v>1.55</v>
      </c>
      <c r="Q29" s="3">
        <f>100*(O29/(I29/D27))</f>
        <v>48.847443181818186</v>
      </c>
      <c r="R29" s="3">
        <f>100*(O29/S27)</f>
        <v>10.675063359189002</v>
      </c>
    </row>
    <row r="31" spans="1:29" ht="15">
      <c r="A31" t="s">
        <v>146</v>
      </c>
      <c r="B31" t="s">
        <v>54</v>
      </c>
      <c r="C31" t="s">
        <v>99</v>
      </c>
      <c r="D31">
        <v>0.1318</v>
      </c>
      <c r="E31">
        <v>390</v>
      </c>
      <c r="F31">
        <v>0.2</v>
      </c>
      <c r="G31">
        <v>0.4378</v>
      </c>
      <c r="H31">
        <v>0.0162</v>
      </c>
      <c r="I31">
        <v>4.563</v>
      </c>
      <c r="J31">
        <v>0.172</v>
      </c>
      <c r="K31">
        <v>10.405</v>
      </c>
      <c r="L31">
        <v>0.424</v>
      </c>
      <c r="M31">
        <v>108.5</v>
      </c>
      <c r="N31">
        <v>4.3</v>
      </c>
      <c r="O31">
        <v>24.88</v>
      </c>
      <c r="P31">
        <v>1.36</v>
      </c>
      <c r="Q31" s="3">
        <f>100*(O31/(I31/D31))</f>
        <v>71.86465044926584</v>
      </c>
      <c r="R31" s="3">
        <f>100*(O31/S31)</f>
        <v>77.3391358408455</v>
      </c>
      <c r="S31" s="3">
        <f>SUM(O31:O33)</f>
        <v>32.17</v>
      </c>
      <c r="T31" s="3">
        <f>SQRT(P31^2+P32^2+P33^2)</f>
        <v>1.7723712929293343</v>
      </c>
      <c r="U31" s="3">
        <f>(AA31/D31)-S31</f>
        <v>17.154734446130497</v>
      </c>
      <c r="AA31">
        <f>SUM(I31:I33)</f>
        <v>6.5009999999999994</v>
      </c>
      <c r="AB31">
        <f>SQRT(J31^2+J32^2+J33^2)</f>
        <v>0.22125550840600555</v>
      </c>
      <c r="AC31">
        <f>AA31/D31</f>
        <v>49.3247344461305</v>
      </c>
    </row>
    <row r="32" spans="1:18" ht="15">
      <c r="A32" t="s">
        <v>147</v>
      </c>
      <c r="E32">
        <v>780</v>
      </c>
      <c r="F32">
        <v>0.2</v>
      </c>
      <c r="G32">
        <v>0.3101</v>
      </c>
      <c r="H32">
        <v>0.0147</v>
      </c>
      <c r="I32">
        <v>1.766</v>
      </c>
      <c r="J32">
        <v>0.133</v>
      </c>
      <c r="K32">
        <v>5.685</v>
      </c>
      <c r="L32">
        <v>0.466</v>
      </c>
      <c r="M32">
        <v>111.7</v>
      </c>
      <c r="N32">
        <v>6.4</v>
      </c>
      <c r="O32">
        <v>6.46</v>
      </c>
      <c r="P32">
        <v>1.06</v>
      </c>
      <c r="Q32" s="3">
        <f>100*(O32/(I32/D31))</f>
        <v>48.21223103057758</v>
      </c>
      <c r="R32" s="3">
        <f>100*(O32/S31)</f>
        <v>20.080820640348147</v>
      </c>
    </row>
    <row r="33" spans="1:18" ht="15">
      <c r="A33" t="s">
        <v>11</v>
      </c>
      <c r="E33">
        <v>1140</v>
      </c>
      <c r="F33">
        <v>0.2</v>
      </c>
      <c r="G33">
        <v>0.0214</v>
      </c>
      <c r="H33">
        <v>0.0116</v>
      </c>
      <c r="I33">
        <v>0.172</v>
      </c>
      <c r="J33">
        <v>0.041</v>
      </c>
      <c r="K33">
        <v>7.96</v>
      </c>
      <c r="L33">
        <v>4.691</v>
      </c>
      <c r="M33">
        <v>252.8</v>
      </c>
      <c r="N33">
        <v>145</v>
      </c>
      <c r="O33">
        <v>0.83</v>
      </c>
      <c r="P33">
        <v>0.41</v>
      </c>
      <c r="Q33" s="3">
        <f>100*(O33/(I33/D31))</f>
        <v>63.60116279069767</v>
      </c>
      <c r="R33" s="3">
        <f>100*(O33/S31)</f>
        <v>2.5800435188063413</v>
      </c>
    </row>
    <row r="35" spans="1:29" ht="15">
      <c r="A35" t="s">
        <v>12</v>
      </c>
      <c r="B35" t="s">
        <v>55</v>
      </c>
      <c r="C35" t="s">
        <v>99</v>
      </c>
      <c r="D35">
        <v>0.1274</v>
      </c>
      <c r="E35">
        <v>390</v>
      </c>
      <c r="F35">
        <v>0.2</v>
      </c>
      <c r="G35">
        <v>4.233</v>
      </c>
      <c r="H35">
        <v>0.092</v>
      </c>
      <c r="I35">
        <v>13.81</v>
      </c>
      <c r="J35">
        <v>0.438</v>
      </c>
      <c r="K35">
        <v>3.26</v>
      </c>
      <c r="L35">
        <v>0.061</v>
      </c>
      <c r="M35">
        <v>104</v>
      </c>
      <c r="N35">
        <v>0.9</v>
      </c>
      <c r="O35">
        <v>10.03</v>
      </c>
      <c r="P35">
        <v>2.06</v>
      </c>
      <c r="Q35" s="3">
        <f>100*(O35/(I35/D35))</f>
        <v>9.25287472845764</v>
      </c>
      <c r="R35" s="3">
        <f>100*(O35/S35)</f>
        <v>11.626289556044973</v>
      </c>
      <c r="S35" s="3">
        <f>SUM(O35:O37)</f>
        <v>86.27000000000001</v>
      </c>
      <c r="T35" s="3">
        <f>SQRT(P35^2+P36^2+P37^2)</f>
        <v>4.350241372613708</v>
      </c>
      <c r="U35" s="3">
        <f>(AA35/D35)-S35</f>
        <v>283.92623233908944</v>
      </c>
      <c r="AA35">
        <f>SUM(I35:I37)</f>
        <v>47.163</v>
      </c>
      <c r="AB35">
        <f>SQRT(J35^2+J36^2+J37^2)</f>
        <v>1.014861566914424</v>
      </c>
      <c r="AC35">
        <f>AA35/D35</f>
        <v>370.1962323390894</v>
      </c>
    </row>
    <row r="36" spans="1:18" ht="15">
      <c r="A36" t="s">
        <v>13</v>
      </c>
      <c r="E36">
        <v>780</v>
      </c>
      <c r="F36">
        <v>0.2</v>
      </c>
      <c r="G36">
        <v>6.8387</v>
      </c>
      <c r="H36">
        <v>0.1436</v>
      </c>
      <c r="I36">
        <v>29.48</v>
      </c>
      <c r="J36">
        <v>0.892</v>
      </c>
      <c r="K36">
        <v>4.29</v>
      </c>
      <c r="L36">
        <v>0.059</v>
      </c>
      <c r="M36">
        <v>104.5</v>
      </c>
      <c r="N36">
        <v>0.5</v>
      </c>
      <c r="O36">
        <v>71.68</v>
      </c>
      <c r="P36">
        <v>3.53</v>
      </c>
      <c r="Q36" s="3">
        <f>100*(O36/(I36/D35))</f>
        <v>30.9770420624152</v>
      </c>
      <c r="R36" s="3">
        <f>100*(O36/S35)</f>
        <v>83.08797959893359</v>
      </c>
    </row>
    <row r="37" spans="1:18" ht="15">
      <c r="A37" t="s">
        <v>14</v>
      </c>
      <c r="E37">
        <v>1140</v>
      </c>
      <c r="F37">
        <v>0.2</v>
      </c>
      <c r="G37">
        <v>1.1071</v>
      </c>
      <c r="H37">
        <v>0.0245</v>
      </c>
      <c r="I37">
        <v>3.873</v>
      </c>
      <c r="J37">
        <v>0.206</v>
      </c>
      <c r="K37">
        <v>3.482</v>
      </c>
      <c r="L37">
        <v>0.171</v>
      </c>
      <c r="M37">
        <v>103.4</v>
      </c>
      <c r="N37">
        <v>1.7</v>
      </c>
      <c r="O37">
        <v>4.56</v>
      </c>
      <c r="P37">
        <v>1.49</v>
      </c>
      <c r="Q37" s="3">
        <f>100*(O37/(I37/D35))</f>
        <v>14.9998450813323</v>
      </c>
      <c r="R37" s="3">
        <f>100*(O37/S35)</f>
        <v>5.285730845021443</v>
      </c>
    </row>
    <row r="39" spans="1:29" ht="15">
      <c r="A39" t="s">
        <v>15</v>
      </c>
      <c r="B39" t="s">
        <v>63</v>
      </c>
      <c r="C39" t="s">
        <v>99</v>
      </c>
      <c r="D39">
        <v>0.1504</v>
      </c>
      <c r="E39">
        <v>390</v>
      </c>
      <c r="F39">
        <v>0.2</v>
      </c>
      <c r="G39">
        <v>1.3209</v>
      </c>
      <c r="H39">
        <v>0.0275</v>
      </c>
      <c r="I39">
        <v>7.989</v>
      </c>
      <c r="J39">
        <v>0.227</v>
      </c>
      <c r="K39">
        <v>6.042</v>
      </c>
      <c r="L39">
        <v>0.139</v>
      </c>
      <c r="M39">
        <v>104.7</v>
      </c>
      <c r="N39">
        <v>1.8</v>
      </c>
      <c r="O39">
        <v>27.18</v>
      </c>
      <c r="P39">
        <v>1.35</v>
      </c>
      <c r="Q39" s="3">
        <f>100*(O39/(I39/D39))</f>
        <v>51.168757040931276</v>
      </c>
      <c r="R39" s="3">
        <f>100*(O39/S39)</f>
        <v>50.50167224080266</v>
      </c>
      <c r="S39" s="3">
        <f>SUM(O39:O41)</f>
        <v>53.82000000000001</v>
      </c>
      <c r="T39" s="3">
        <f>SQRT(P39^2+P40^2+P41^2)</f>
        <v>2.2548170657505677</v>
      </c>
      <c r="U39" s="3">
        <f>(AA39/D39)-S39</f>
        <v>103.1680319148936</v>
      </c>
      <c r="AA39">
        <f>SUM(I39:I41)</f>
        <v>23.611</v>
      </c>
      <c r="AB39">
        <f>SQRT(J39^2+J40^2+J41^2)</f>
        <v>0.418113620921395</v>
      </c>
      <c r="AC39">
        <f>AA39/D39</f>
        <v>156.9880319148936</v>
      </c>
    </row>
    <row r="40" spans="1:18" ht="15">
      <c r="A40" t="s">
        <v>16</v>
      </c>
      <c r="E40">
        <v>780</v>
      </c>
      <c r="F40">
        <v>0.2</v>
      </c>
      <c r="G40">
        <v>2.8696</v>
      </c>
      <c r="H40">
        <v>0.0495</v>
      </c>
      <c r="I40">
        <v>12.002</v>
      </c>
      <c r="J40">
        <v>0.311</v>
      </c>
      <c r="K40">
        <v>4.183</v>
      </c>
      <c r="L40">
        <v>0.072</v>
      </c>
      <c r="M40">
        <v>102.7</v>
      </c>
      <c r="N40">
        <v>1.1</v>
      </c>
      <c r="O40">
        <v>23.44</v>
      </c>
      <c r="P40">
        <v>1.44</v>
      </c>
      <c r="Q40" s="3">
        <f>100*(O40/(I40/D39))</f>
        <v>29.373237793701044</v>
      </c>
      <c r="R40" s="3">
        <f>100*(O40/S39)</f>
        <v>43.55258268301746</v>
      </c>
    </row>
    <row r="41" spans="1:18" ht="15">
      <c r="A41" t="s">
        <v>17</v>
      </c>
      <c r="E41">
        <v>1140</v>
      </c>
      <c r="F41">
        <v>0.2</v>
      </c>
      <c r="G41">
        <v>1.0646</v>
      </c>
      <c r="H41">
        <v>0.0179</v>
      </c>
      <c r="I41">
        <v>3.62</v>
      </c>
      <c r="J41">
        <v>0.163</v>
      </c>
      <c r="K41">
        <v>3.409</v>
      </c>
      <c r="L41">
        <v>0.153</v>
      </c>
      <c r="M41">
        <v>101.5</v>
      </c>
      <c r="N41">
        <v>2.1</v>
      </c>
      <c r="O41">
        <v>3.2</v>
      </c>
      <c r="P41">
        <v>1.09</v>
      </c>
      <c r="Q41" s="3">
        <f>100*(O41/(I41/D39))</f>
        <v>13.295027624309395</v>
      </c>
      <c r="R41" s="3">
        <f>100*(O41/S39)</f>
        <v>5.9457450761798585</v>
      </c>
    </row>
    <row r="43" spans="1:29" ht="15">
      <c r="A43" t="s">
        <v>18</v>
      </c>
      <c r="C43" t="s">
        <v>48</v>
      </c>
      <c r="D43">
        <v>0.1527</v>
      </c>
      <c r="E43">
        <v>390</v>
      </c>
      <c r="F43">
        <v>0.2</v>
      </c>
      <c r="G43">
        <v>1.0163</v>
      </c>
      <c r="H43">
        <v>0.0236</v>
      </c>
      <c r="I43">
        <v>7.334</v>
      </c>
      <c r="J43">
        <v>0.251</v>
      </c>
      <c r="K43">
        <v>7.215</v>
      </c>
      <c r="L43">
        <v>0.229</v>
      </c>
      <c r="M43">
        <v>109.5</v>
      </c>
      <c r="N43">
        <v>2.5</v>
      </c>
      <c r="O43">
        <v>28.43</v>
      </c>
      <c r="P43">
        <v>1.67</v>
      </c>
      <c r="Q43" s="3">
        <f>100*(O43/(I43/D43))</f>
        <v>59.19363239705482</v>
      </c>
      <c r="R43" s="3">
        <f>100*(O43/S43)</f>
        <v>58.00856967965722</v>
      </c>
      <c r="S43" s="3">
        <f>SUM(O43:O45)</f>
        <v>49.01</v>
      </c>
      <c r="T43" s="3">
        <f>SQRT(P43^2+P44^2+P45^2)</f>
        <v>2.433495428391021</v>
      </c>
      <c r="U43" s="3">
        <f>(AA43/D43)-S43</f>
        <v>94.13341846758348</v>
      </c>
      <c r="AA43">
        <f>SUM(I43:I45)</f>
        <v>21.857999999999997</v>
      </c>
      <c r="AB43">
        <f>SQRT(J43^2+J44^2+J45^2)</f>
        <v>0.4258861350173307</v>
      </c>
      <c r="AC43">
        <f>AA43/D43</f>
        <v>143.14341846758347</v>
      </c>
    </row>
    <row r="44" spans="1:18" ht="15">
      <c r="A44" t="s">
        <v>19</v>
      </c>
      <c r="E44">
        <v>780</v>
      </c>
      <c r="F44">
        <v>0.2</v>
      </c>
      <c r="G44">
        <v>3.0003</v>
      </c>
      <c r="H44">
        <v>0.0512</v>
      </c>
      <c r="I44">
        <v>11.594</v>
      </c>
      <c r="J44">
        <v>0.303</v>
      </c>
      <c r="K44">
        <v>3.863</v>
      </c>
      <c r="L44">
        <v>0.07</v>
      </c>
      <c r="M44">
        <v>103.2</v>
      </c>
      <c r="N44">
        <v>0.9</v>
      </c>
      <c r="O44">
        <v>17.83</v>
      </c>
      <c r="P44">
        <v>1.41</v>
      </c>
      <c r="Q44" s="3">
        <f>100*(O44/(I44/D43))</f>
        <v>23.483189580817665</v>
      </c>
      <c r="R44" s="3">
        <f>100*(O44/S43)</f>
        <v>36.38033054478677</v>
      </c>
    </row>
    <row r="45" spans="1:18" ht="15">
      <c r="A45" t="s">
        <v>20</v>
      </c>
      <c r="E45">
        <v>1140</v>
      </c>
      <c r="F45">
        <v>0.2</v>
      </c>
      <c r="G45">
        <v>0.8545</v>
      </c>
      <c r="H45">
        <v>0.0149</v>
      </c>
      <c r="I45">
        <v>2.93</v>
      </c>
      <c r="J45">
        <v>0.163</v>
      </c>
      <c r="K45">
        <v>3.449</v>
      </c>
      <c r="L45">
        <v>0.19</v>
      </c>
      <c r="M45">
        <v>100.4</v>
      </c>
      <c r="N45">
        <v>2.7</v>
      </c>
      <c r="O45">
        <v>2.75</v>
      </c>
      <c r="P45">
        <v>1.07</v>
      </c>
      <c r="Q45" s="3">
        <f>100*(O45/(I45/D43))</f>
        <v>14.331911262798632</v>
      </c>
      <c r="R45" s="3">
        <f>100*(O45/S43)</f>
        <v>5.611099775556009</v>
      </c>
    </row>
    <row r="47" spans="1:29" ht="15">
      <c r="A47" t="s">
        <v>21</v>
      </c>
      <c r="B47" t="s">
        <v>56</v>
      </c>
      <c r="C47" t="s">
        <v>99</v>
      </c>
      <c r="D47">
        <v>0.1353</v>
      </c>
      <c r="E47">
        <v>390</v>
      </c>
      <c r="F47">
        <v>0.2</v>
      </c>
      <c r="G47">
        <v>0.8248</v>
      </c>
      <c r="H47">
        <v>0.0185</v>
      </c>
      <c r="I47">
        <v>18.46</v>
      </c>
      <c r="J47">
        <v>0.495</v>
      </c>
      <c r="K47">
        <v>22.36</v>
      </c>
      <c r="L47">
        <v>0.509</v>
      </c>
      <c r="M47">
        <v>126.4</v>
      </c>
      <c r="N47">
        <v>2.7</v>
      </c>
      <c r="O47">
        <v>118.84</v>
      </c>
      <c r="P47">
        <v>3.7</v>
      </c>
      <c r="Q47" s="3">
        <f>100*(O47/(I47/D47))</f>
        <v>87.10212351029253</v>
      </c>
      <c r="R47" s="3">
        <f>100*(O47/S47)</f>
        <v>51.36805705640805</v>
      </c>
      <c r="S47" s="3">
        <f>SUM(O47:O49)</f>
        <v>231.35</v>
      </c>
      <c r="T47" s="3">
        <f>SQRT(P47^2+P48^2+P49^2)</f>
        <v>5.084466540356028</v>
      </c>
      <c r="U47" s="3">
        <f>(AA47/D47)-S47</f>
        <v>82.2567997043607</v>
      </c>
      <c r="AA47">
        <f>SUM(I47:I49)</f>
        <v>42.431000000000004</v>
      </c>
      <c r="AB47">
        <f>SQRT(J47^2+J48^2+J49^2)</f>
        <v>0.7208009433956091</v>
      </c>
      <c r="AC47">
        <f>AA47/D47</f>
        <v>313.6067997043607</v>
      </c>
    </row>
    <row r="48" spans="1:18" ht="15">
      <c r="A48" t="s">
        <v>22</v>
      </c>
      <c r="E48">
        <v>780</v>
      </c>
      <c r="F48">
        <v>0.2</v>
      </c>
      <c r="G48">
        <v>2.5071</v>
      </c>
      <c r="H48">
        <v>0.0436</v>
      </c>
      <c r="I48">
        <v>17.405</v>
      </c>
      <c r="J48">
        <v>0.452</v>
      </c>
      <c r="K48">
        <v>6.943</v>
      </c>
      <c r="L48">
        <v>0.121</v>
      </c>
      <c r="M48">
        <v>106</v>
      </c>
      <c r="N48">
        <v>1.1</v>
      </c>
      <c r="O48">
        <v>77.78</v>
      </c>
      <c r="P48">
        <v>2.73</v>
      </c>
      <c r="Q48" s="3">
        <f>100*(O48/(I48/D47))</f>
        <v>60.46328066647515</v>
      </c>
      <c r="R48" s="3">
        <f>100*(O48/S47)</f>
        <v>33.62005619191701</v>
      </c>
    </row>
    <row r="49" spans="1:18" ht="15">
      <c r="A49" t="s">
        <v>23</v>
      </c>
      <c r="E49">
        <v>1140</v>
      </c>
      <c r="F49">
        <v>0.2</v>
      </c>
      <c r="G49">
        <v>0.7117</v>
      </c>
      <c r="H49">
        <v>0.0294</v>
      </c>
      <c r="I49">
        <v>6.566</v>
      </c>
      <c r="J49">
        <v>0.265</v>
      </c>
      <c r="K49">
        <v>9.279</v>
      </c>
      <c r="L49">
        <v>0.505</v>
      </c>
      <c r="M49">
        <v>109.5</v>
      </c>
      <c r="N49">
        <v>4.9</v>
      </c>
      <c r="O49">
        <v>34.73</v>
      </c>
      <c r="P49">
        <v>2.17</v>
      </c>
      <c r="Q49" s="3">
        <f>100*(O49/(I49/D47))</f>
        <v>71.56516905269571</v>
      </c>
      <c r="R49" s="3">
        <f>100*(O49/S47)</f>
        <v>15.011886751674949</v>
      </c>
    </row>
    <row r="51" spans="1:29" ht="15">
      <c r="A51" t="s">
        <v>24</v>
      </c>
      <c r="B51" t="s">
        <v>57</v>
      </c>
      <c r="C51" t="s">
        <v>48</v>
      </c>
      <c r="D51">
        <v>0.1529</v>
      </c>
      <c r="E51">
        <v>390</v>
      </c>
      <c r="F51">
        <v>0.2</v>
      </c>
      <c r="G51">
        <v>0.9291</v>
      </c>
      <c r="H51">
        <v>0.0288</v>
      </c>
      <c r="I51">
        <v>5.843</v>
      </c>
      <c r="J51">
        <v>0.196</v>
      </c>
      <c r="K51">
        <v>6.287</v>
      </c>
      <c r="L51">
        <v>0.235</v>
      </c>
      <c r="M51">
        <v>106.2</v>
      </c>
      <c r="N51">
        <v>3.5</v>
      </c>
      <c r="O51">
        <v>20.31</v>
      </c>
      <c r="P51">
        <v>1.4</v>
      </c>
      <c r="Q51" s="3">
        <f>100*(O51/(I51/D51))</f>
        <v>53.147338695875405</v>
      </c>
      <c r="R51" s="3">
        <f>100*(O51/S51)</f>
        <v>62.74328081556997</v>
      </c>
      <c r="S51" s="3">
        <f>SUM(O51:O53)</f>
        <v>32.37</v>
      </c>
      <c r="T51" s="3">
        <f>SQRT(P51^2+P52^2+P53^2)</f>
        <v>2.839242856819402</v>
      </c>
      <c r="U51" s="3">
        <f>(AA51/D51)-S51</f>
        <v>133.98709614126878</v>
      </c>
      <c r="AA51">
        <f>SUM(I51:I53)</f>
        <v>25.436</v>
      </c>
      <c r="AB51">
        <f>SQRT(J51^2+J52^2+J53^2)</f>
        <v>0.5272769670675934</v>
      </c>
      <c r="AC51">
        <f>AA51/D51</f>
        <v>166.35709614126878</v>
      </c>
    </row>
    <row r="52" spans="1:18" ht="15">
      <c r="A52" t="s">
        <v>25</v>
      </c>
      <c r="E52">
        <v>780</v>
      </c>
      <c r="F52">
        <v>0.2</v>
      </c>
      <c r="G52">
        <v>5.0218</v>
      </c>
      <c r="H52">
        <v>0.0824</v>
      </c>
      <c r="I52">
        <v>16.511</v>
      </c>
      <c r="J52">
        <v>0.473</v>
      </c>
      <c r="K52">
        <v>3.285</v>
      </c>
      <c r="L52">
        <v>0.07</v>
      </c>
      <c r="M52">
        <v>101.6</v>
      </c>
      <c r="N52">
        <v>0.9</v>
      </c>
      <c r="O52">
        <v>10.76</v>
      </c>
      <c r="P52">
        <v>2.33</v>
      </c>
      <c r="Q52" s="3">
        <f>100*(O52/(I52/D51))</f>
        <v>9.96429047301799</v>
      </c>
      <c r="R52" s="3">
        <f>100*(O52/S51)</f>
        <v>33.24065492740192</v>
      </c>
    </row>
    <row r="53" spans="1:18" ht="15">
      <c r="A53" t="s">
        <v>26</v>
      </c>
      <c r="E53">
        <v>1140</v>
      </c>
      <c r="F53">
        <v>0.2</v>
      </c>
      <c r="G53">
        <v>0.9803</v>
      </c>
      <c r="H53">
        <v>0.0174</v>
      </c>
      <c r="I53">
        <v>3.082</v>
      </c>
      <c r="J53">
        <v>0.126</v>
      </c>
      <c r="K53">
        <v>3.162</v>
      </c>
      <c r="L53">
        <v>0.127</v>
      </c>
      <c r="M53">
        <v>104.5</v>
      </c>
      <c r="N53">
        <v>2.9</v>
      </c>
      <c r="O53">
        <v>1.3</v>
      </c>
      <c r="P53">
        <v>0.82</v>
      </c>
      <c r="Q53" s="3">
        <f>100*(O53/(I53/D51))</f>
        <v>6.449383517196626</v>
      </c>
      <c r="R53" s="3">
        <f>100*(O53/S51)</f>
        <v>4.0160642570281135</v>
      </c>
    </row>
    <row r="55" spans="1:29" ht="15">
      <c r="A55" t="s">
        <v>27</v>
      </c>
      <c r="C55" t="s">
        <v>49</v>
      </c>
      <c r="D55">
        <v>0.1482</v>
      </c>
      <c r="E55">
        <v>390</v>
      </c>
      <c r="F55">
        <v>0.2</v>
      </c>
      <c r="G55">
        <v>0.9677</v>
      </c>
      <c r="H55">
        <v>0.0257</v>
      </c>
      <c r="I55">
        <v>5.945</v>
      </c>
      <c r="J55">
        <v>0.271</v>
      </c>
      <c r="K55">
        <v>6.138</v>
      </c>
      <c r="L55">
        <v>0.253</v>
      </c>
      <c r="M55">
        <v>107.5</v>
      </c>
      <c r="N55">
        <v>2.6</v>
      </c>
      <c r="O55">
        <v>20.83</v>
      </c>
      <c r="P55">
        <v>1.75</v>
      </c>
      <c r="Q55" s="3">
        <f>100*(O55/(I55/D55))</f>
        <v>51.92608915054667</v>
      </c>
      <c r="R55" s="3">
        <f>100*(O55/S55)</f>
        <v>50.91664629674896</v>
      </c>
      <c r="S55" s="3">
        <f>SUM(O55:O57)</f>
        <v>40.91</v>
      </c>
      <c r="T55" s="3">
        <f>SQRT(P55^2+P56^2+P57^2)</f>
        <v>2.9822307087145354</v>
      </c>
      <c r="U55" s="3">
        <f>(AA55/D55)-S55</f>
        <v>138.89431848852902</v>
      </c>
      <c r="AA55">
        <f>SUM(I55:I57)</f>
        <v>26.647</v>
      </c>
      <c r="AB55">
        <f>SQRT(J55^2+J56^2+J57^2)</f>
        <v>0.6253854811234428</v>
      </c>
      <c r="AC55">
        <f>AA55/D55</f>
        <v>179.80431848852902</v>
      </c>
    </row>
    <row r="56" spans="1:18" ht="15">
      <c r="A56" t="s">
        <v>28</v>
      </c>
      <c r="E56">
        <v>780</v>
      </c>
      <c r="F56">
        <v>0.2</v>
      </c>
      <c r="G56">
        <v>4.6901</v>
      </c>
      <c r="H56">
        <v>0.1027</v>
      </c>
      <c r="I56">
        <v>16.5</v>
      </c>
      <c r="J56">
        <v>0.521</v>
      </c>
      <c r="K56">
        <v>3.515</v>
      </c>
      <c r="L56">
        <v>0.064</v>
      </c>
      <c r="M56">
        <v>100.3</v>
      </c>
      <c r="N56">
        <v>0.8</v>
      </c>
      <c r="O56">
        <v>17.65</v>
      </c>
      <c r="P56">
        <v>2.06</v>
      </c>
      <c r="Q56" s="3">
        <f>100*(O56/(I56/D55))</f>
        <v>15.85290909090909</v>
      </c>
      <c r="R56" s="3">
        <f>100*(O56/S55)</f>
        <v>43.14348570031777</v>
      </c>
    </row>
    <row r="57" spans="1:18" ht="15">
      <c r="A57" t="s">
        <v>29</v>
      </c>
      <c r="E57">
        <v>1140</v>
      </c>
      <c r="F57">
        <v>0.2</v>
      </c>
      <c r="G57">
        <v>1.2908</v>
      </c>
      <c r="H57">
        <v>0.0299</v>
      </c>
      <c r="I57">
        <v>4.202</v>
      </c>
      <c r="J57">
        <v>0.215</v>
      </c>
      <c r="K57">
        <v>3.237</v>
      </c>
      <c r="L57">
        <v>0.144</v>
      </c>
      <c r="M57">
        <v>105.2</v>
      </c>
      <c r="N57">
        <v>1.6</v>
      </c>
      <c r="O57">
        <v>2.43</v>
      </c>
      <c r="P57">
        <v>1.26</v>
      </c>
      <c r="Q57" s="3">
        <f>100*(O57/(I57/D55))</f>
        <v>8.570347453593529</v>
      </c>
      <c r="R57" s="3">
        <f>100*(O57/S55)</f>
        <v>5.939868002933269</v>
      </c>
    </row>
    <row r="59" spans="1:29" ht="15">
      <c r="A59" t="s">
        <v>30</v>
      </c>
      <c r="C59" t="s">
        <v>58</v>
      </c>
      <c r="D59">
        <v>0.134</v>
      </c>
      <c r="E59">
        <v>390</v>
      </c>
      <c r="F59">
        <v>0.2</v>
      </c>
      <c r="G59">
        <v>0.7762</v>
      </c>
      <c r="H59">
        <v>0.0204</v>
      </c>
      <c r="I59">
        <v>5.102</v>
      </c>
      <c r="J59">
        <v>0.192</v>
      </c>
      <c r="K59">
        <v>6.5</v>
      </c>
      <c r="L59">
        <v>0.225</v>
      </c>
      <c r="M59">
        <v>105.2</v>
      </c>
      <c r="N59">
        <v>2.9</v>
      </c>
      <c r="O59">
        <v>20.59</v>
      </c>
      <c r="P59">
        <v>1.41</v>
      </c>
      <c r="Q59" s="3">
        <f>100*(O59/(I59/D59))</f>
        <v>54.078008624069</v>
      </c>
      <c r="R59" s="3">
        <f>100*(O59/S59)</f>
        <v>53.10807325251483</v>
      </c>
      <c r="S59" s="3">
        <f>SUM(O59:O61)</f>
        <v>38.77</v>
      </c>
      <c r="T59" s="3">
        <f>SQRT(P59^2+P60^2+P61^2)</f>
        <v>2.7484904947989177</v>
      </c>
      <c r="U59" s="3">
        <f>(AA59/D59)-S59</f>
        <v>131.7673134328358</v>
      </c>
      <c r="AA59">
        <f>SUM(I59:I61)</f>
        <v>22.852</v>
      </c>
      <c r="AB59">
        <f>SQRT(J59^2+J60^2+J61^2)</f>
        <v>0.5106270654792987</v>
      </c>
      <c r="AC59">
        <f>AA59/D59</f>
        <v>170.53731343283582</v>
      </c>
    </row>
    <row r="60" spans="1:18" ht="15">
      <c r="A60" t="s">
        <v>31</v>
      </c>
      <c r="E60">
        <v>780</v>
      </c>
      <c r="F60">
        <v>0.2</v>
      </c>
      <c r="G60">
        <v>4.0497</v>
      </c>
      <c r="H60">
        <v>0.0828</v>
      </c>
      <c r="I60">
        <v>14.14</v>
      </c>
      <c r="J60">
        <v>0.44</v>
      </c>
      <c r="K60">
        <v>3.445</v>
      </c>
      <c r="L60">
        <v>0.067</v>
      </c>
      <c r="M60">
        <v>100.8</v>
      </c>
      <c r="N60">
        <v>0.8</v>
      </c>
      <c r="O60">
        <v>14.75</v>
      </c>
      <c r="P60">
        <v>2.06</v>
      </c>
      <c r="Q60" s="3">
        <f>100*(O60/(I60/D59))</f>
        <v>13.97807637906648</v>
      </c>
      <c r="R60" s="3">
        <f>100*(O60/S59)</f>
        <v>38.04488006190353</v>
      </c>
    </row>
    <row r="61" spans="1:18" ht="15">
      <c r="A61" t="s">
        <v>32</v>
      </c>
      <c r="E61">
        <v>1140</v>
      </c>
      <c r="F61">
        <v>0.2</v>
      </c>
      <c r="G61">
        <v>1.0495</v>
      </c>
      <c r="H61">
        <v>0.0245</v>
      </c>
      <c r="I61">
        <v>3.61</v>
      </c>
      <c r="J61">
        <v>0.174</v>
      </c>
      <c r="K61">
        <v>3.395</v>
      </c>
      <c r="L61">
        <v>0.146</v>
      </c>
      <c r="M61">
        <v>105.2</v>
      </c>
      <c r="N61">
        <v>2.1</v>
      </c>
      <c r="O61">
        <v>3.43</v>
      </c>
      <c r="P61">
        <v>1.15</v>
      </c>
      <c r="Q61" s="3">
        <f>100*(O61/(I61/D59))</f>
        <v>12.731855955678672</v>
      </c>
      <c r="R61" s="3">
        <f>100*(O61/S59)</f>
        <v>8.847046685581635</v>
      </c>
    </row>
    <row r="63" spans="1:29" ht="15">
      <c r="A63" t="s">
        <v>33</v>
      </c>
      <c r="B63" t="s">
        <v>59</v>
      </c>
      <c r="C63" t="s">
        <v>99</v>
      </c>
      <c r="D63">
        <v>0.1353</v>
      </c>
      <c r="E63">
        <v>390</v>
      </c>
      <c r="F63">
        <v>0.2</v>
      </c>
      <c r="G63">
        <v>0.5552</v>
      </c>
      <c r="H63">
        <v>0.0248</v>
      </c>
      <c r="I63">
        <v>11.108</v>
      </c>
      <c r="J63">
        <v>0.287</v>
      </c>
      <c r="K63">
        <v>20.006</v>
      </c>
      <c r="L63">
        <v>0.887</v>
      </c>
      <c r="M63">
        <v>128.3</v>
      </c>
      <c r="N63">
        <v>6</v>
      </c>
      <c r="O63">
        <v>70.22</v>
      </c>
      <c r="P63">
        <v>2.2</v>
      </c>
      <c r="Q63" s="3">
        <f>100*(O63/(I63/D63))</f>
        <v>85.53084263593806</v>
      </c>
      <c r="R63" s="3">
        <f>100*(O63/S63)</f>
        <v>39.374229000785014</v>
      </c>
      <c r="S63" s="3">
        <f>SUM(O63:O65)</f>
        <v>178.34</v>
      </c>
      <c r="T63" s="3">
        <f>SQRT(P63^2+P64^2+P65^2)</f>
        <v>3.78972294501854</v>
      </c>
      <c r="U63" s="3">
        <f>(AA63/D63)-S63</f>
        <v>142.7760384331116</v>
      </c>
      <c r="AA63">
        <f>SUM(I63:I65)</f>
        <v>43.447</v>
      </c>
      <c r="AB63">
        <f>SQRT(J63^2+J64^2+J65^2)</f>
        <v>0.6779638633437626</v>
      </c>
      <c r="AC63">
        <f>AA63/D63</f>
        <v>321.1160384331116</v>
      </c>
    </row>
    <row r="64" spans="1:18" ht="15">
      <c r="A64" t="s">
        <v>34</v>
      </c>
      <c r="E64">
        <v>780</v>
      </c>
      <c r="F64">
        <v>0.2</v>
      </c>
      <c r="G64">
        <v>4.3527</v>
      </c>
      <c r="H64">
        <v>0.0701</v>
      </c>
      <c r="I64">
        <v>25.902</v>
      </c>
      <c r="J64">
        <v>0.579</v>
      </c>
      <c r="K64">
        <v>5.944</v>
      </c>
      <c r="L64">
        <v>0.071</v>
      </c>
      <c r="M64">
        <v>105.2</v>
      </c>
      <c r="N64">
        <v>0.9</v>
      </c>
      <c r="O64">
        <v>96.4</v>
      </c>
      <c r="P64">
        <v>2.76</v>
      </c>
      <c r="Q64" s="3">
        <f>100*(O64/(I64/D63))</f>
        <v>50.35487607134584</v>
      </c>
      <c r="R64" s="3">
        <f>100*(O64/S63)</f>
        <v>54.054054054054056</v>
      </c>
    </row>
    <row r="65" spans="1:18" ht="15">
      <c r="A65" t="s">
        <v>35</v>
      </c>
      <c r="E65">
        <v>1140</v>
      </c>
      <c r="F65">
        <v>0.2</v>
      </c>
      <c r="G65">
        <v>1.6542</v>
      </c>
      <c r="H65">
        <v>0.0218</v>
      </c>
      <c r="I65">
        <v>6.437</v>
      </c>
      <c r="J65">
        <v>0.205</v>
      </c>
      <c r="K65">
        <v>3.914</v>
      </c>
      <c r="L65">
        <v>0.112</v>
      </c>
      <c r="M65">
        <v>104.2</v>
      </c>
      <c r="N65">
        <v>1.5</v>
      </c>
      <c r="O65">
        <v>11.72</v>
      </c>
      <c r="P65">
        <v>1.38</v>
      </c>
      <c r="Q65" s="3">
        <f>100*(O65/(I65/D63))</f>
        <v>24.6343949044586</v>
      </c>
      <c r="R65" s="3">
        <f>100*(O65/S63)</f>
        <v>6.5717169451609285</v>
      </c>
    </row>
    <row r="67" spans="1:29" ht="15">
      <c r="A67" t="s">
        <v>36</v>
      </c>
      <c r="B67" t="s">
        <v>60</v>
      </c>
      <c r="C67" t="s">
        <v>48</v>
      </c>
      <c r="D67">
        <v>0.1304</v>
      </c>
      <c r="E67">
        <v>390</v>
      </c>
      <c r="F67">
        <v>0.2</v>
      </c>
      <c r="G67">
        <v>0.8286</v>
      </c>
      <c r="H67">
        <v>0.0266</v>
      </c>
      <c r="I67">
        <v>69.034</v>
      </c>
      <c r="J67">
        <v>1.491</v>
      </c>
      <c r="K67">
        <v>83.32</v>
      </c>
      <c r="L67">
        <v>2.393</v>
      </c>
      <c r="M67">
        <v>198.1</v>
      </c>
      <c r="N67">
        <v>6</v>
      </c>
      <c r="O67">
        <v>512.49</v>
      </c>
      <c r="P67">
        <v>11.5</v>
      </c>
      <c r="Q67" s="3">
        <f>100*(O67/(I67/D67))</f>
        <v>96.80548135701247</v>
      </c>
      <c r="R67" s="3">
        <f>100*(O67/S67)</f>
        <v>63.352493973669574</v>
      </c>
      <c r="S67" s="3">
        <f>SUM(O67:O69)</f>
        <v>808.9499999999999</v>
      </c>
      <c r="T67" s="3">
        <f>SQRT(P67^2+P68^2+P69^2)</f>
        <v>13.113313845096517</v>
      </c>
      <c r="U67" s="3">
        <f>(AA67/D67)-S67</f>
        <v>87.0085889570554</v>
      </c>
      <c r="AA67">
        <f>SUM(I67:I69)</f>
        <v>116.833</v>
      </c>
      <c r="AB67">
        <f>SQRT(J67^2+J68^2+J69^2)</f>
        <v>1.7964840661692496</v>
      </c>
      <c r="AC67">
        <f>AA67/D67</f>
        <v>895.9585889570553</v>
      </c>
    </row>
    <row r="68" spans="1:18" ht="15">
      <c r="A68" t="s">
        <v>37</v>
      </c>
      <c r="E68">
        <v>780</v>
      </c>
      <c r="F68">
        <v>0.2</v>
      </c>
      <c r="G68">
        <v>2.6692</v>
      </c>
      <c r="H68">
        <v>0.0432</v>
      </c>
      <c r="I68">
        <v>45.406</v>
      </c>
      <c r="J68">
        <v>0.993</v>
      </c>
      <c r="K68">
        <v>16.994</v>
      </c>
      <c r="L68">
        <v>0.199</v>
      </c>
      <c r="M68">
        <v>116.7</v>
      </c>
      <c r="N68">
        <v>1.1</v>
      </c>
      <c r="O68">
        <v>288.34</v>
      </c>
      <c r="P68">
        <v>6.21</v>
      </c>
      <c r="Q68" s="3">
        <f>100*(O68/(I68/D67))</f>
        <v>82.8074175219134</v>
      </c>
      <c r="R68" s="3">
        <f>100*(O68/S67)</f>
        <v>35.6437357067804</v>
      </c>
    </row>
    <row r="69" spans="1:18" ht="15">
      <c r="A69" t="s">
        <v>38</v>
      </c>
      <c r="E69">
        <v>1140</v>
      </c>
      <c r="F69">
        <v>0.2</v>
      </c>
      <c r="G69">
        <v>0.4521</v>
      </c>
      <c r="H69">
        <v>0.0103</v>
      </c>
      <c r="I69">
        <v>2.393</v>
      </c>
      <c r="J69">
        <v>0.135</v>
      </c>
      <c r="K69">
        <v>5.323</v>
      </c>
      <c r="L69">
        <v>0.307</v>
      </c>
      <c r="M69">
        <v>110.1</v>
      </c>
      <c r="N69">
        <v>3.6</v>
      </c>
      <c r="O69">
        <v>8.12</v>
      </c>
      <c r="P69">
        <v>1.07</v>
      </c>
      <c r="Q69" s="3">
        <f>100*(O69/(I69/D67))</f>
        <v>44.24772252402842</v>
      </c>
      <c r="R69" s="3">
        <f>100*(O69/S67)</f>
        <v>1.003770319550034</v>
      </c>
    </row>
    <row r="71" spans="1:29" ht="15">
      <c r="A71" t="s">
        <v>39</v>
      </c>
      <c r="C71" t="s">
        <v>49</v>
      </c>
      <c r="D71">
        <v>0.1363</v>
      </c>
      <c r="E71">
        <v>390</v>
      </c>
      <c r="F71">
        <v>0.2</v>
      </c>
      <c r="G71">
        <v>1.0343</v>
      </c>
      <c r="H71">
        <v>0.0254</v>
      </c>
      <c r="I71">
        <v>72.114</v>
      </c>
      <c r="J71">
        <v>1.994</v>
      </c>
      <c r="K71">
        <v>69.626</v>
      </c>
      <c r="L71">
        <v>1.091</v>
      </c>
      <c r="M71">
        <v>182.1</v>
      </c>
      <c r="N71">
        <v>3</v>
      </c>
      <c r="O71">
        <v>508.51</v>
      </c>
      <c r="P71">
        <v>14.69</v>
      </c>
      <c r="Q71" s="3">
        <f>100*(O71/(I71/D71))</f>
        <v>96.11159136922095</v>
      </c>
      <c r="R71" s="3">
        <f>100*(O71/S71)</f>
        <v>64.42625650901442</v>
      </c>
      <c r="S71" s="3">
        <f>SUM(O71:O73)</f>
        <v>789.2900000000001</v>
      </c>
      <c r="T71" s="3">
        <f>SQRT(P71^2+P72^2+P73^2)</f>
        <v>16.350440361042267</v>
      </c>
      <c r="U71" s="3">
        <f>(AA71/D71)-S71</f>
        <v>90.29914159941302</v>
      </c>
      <c r="AA71">
        <f>SUM(I71:I73)</f>
        <v>119.888</v>
      </c>
      <c r="AB71">
        <f>SQRT(J71^2+J72^2+J73^2)</f>
        <v>2.3733975646739</v>
      </c>
      <c r="AC71">
        <f>AA71/D71</f>
        <v>879.5891415994131</v>
      </c>
    </row>
    <row r="72" spans="1:18" ht="15">
      <c r="A72" t="s">
        <v>40</v>
      </c>
      <c r="E72">
        <v>780</v>
      </c>
      <c r="F72">
        <v>0.2</v>
      </c>
      <c r="G72">
        <v>2.8438</v>
      </c>
      <c r="H72">
        <v>0.0629</v>
      </c>
      <c r="I72">
        <v>45.812</v>
      </c>
      <c r="J72">
        <v>1.282</v>
      </c>
      <c r="K72">
        <v>16.087</v>
      </c>
      <c r="L72">
        <v>0.177</v>
      </c>
      <c r="M72">
        <v>115.2</v>
      </c>
      <c r="N72">
        <v>0.9</v>
      </c>
      <c r="O72">
        <v>274.93</v>
      </c>
      <c r="P72">
        <v>7.12</v>
      </c>
      <c r="Q72" s="3">
        <f>100*(O72/(I72/D71))</f>
        <v>81.79725617742076</v>
      </c>
      <c r="R72" s="3">
        <f>100*(O72/S71)</f>
        <v>34.8325710448631</v>
      </c>
    </row>
    <row r="73" spans="1:18" ht="15">
      <c r="A73" t="s">
        <v>41</v>
      </c>
      <c r="E73">
        <v>1140</v>
      </c>
      <c r="F73">
        <v>0.2</v>
      </c>
      <c r="G73">
        <v>0.3946</v>
      </c>
      <c r="H73">
        <v>0.0154</v>
      </c>
      <c r="I73">
        <v>1.962</v>
      </c>
      <c r="J73">
        <v>0.116</v>
      </c>
      <c r="K73">
        <v>4.936</v>
      </c>
      <c r="L73">
        <v>0.309</v>
      </c>
      <c r="M73">
        <v>110.5</v>
      </c>
      <c r="N73">
        <v>4.7</v>
      </c>
      <c r="O73">
        <v>5.85</v>
      </c>
      <c r="P73">
        <v>0.92</v>
      </c>
      <c r="Q73" s="3">
        <f>100*(O73/(I73/D71))</f>
        <v>40.63990825688074</v>
      </c>
      <c r="R73" s="3">
        <f>100*(O73/S71)</f>
        <v>0.7411724461224645</v>
      </c>
    </row>
    <row r="75" spans="1:29" ht="15">
      <c r="A75" t="s">
        <v>42</v>
      </c>
      <c r="B75" t="s">
        <v>61</v>
      </c>
      <c r="C75" t="s">
        <v>99</v>
      </c>
      <c r="D75">
        <v>0.1385</v>
      </c>
      <c r="E75">
        <v>390</v>
      </c>
      <c r="F75">
        <v>0.2</v>
      </c>
      <c r="G75">
        <v>0.8085</v>
      </c>
      <c r="H75">
        <v>0.0205</v>
      </c>
      <c r="I75">
        <v>79.605</v>
      </c>
      <c r="J75">
        <v>1.728</v>
      </c>
      <c r="K75">
        <v>98.447</v>
      </c>
      <c r="L75">
        <v>2.02</v>
      </c>
      <c r="M75">
        <v>219.1</v>
      </c>
      <c r="N75">
        <v>4.7</v>
      </c>
      <c r="O75">
        <v>559.56</v>
      </c>
      <c r="P75">
        <v>12.54</v>
      </c>
      <c r="Q75" s="3">
        <f>100*(O75/(I75/D75))</f>
        <v>97.35451290748068</v>
      </c>
      <c r="R75" s="3">
        <f>100*(O75/S75)</f>
        <v>64.273653499351</v>
      </c>
      <c r="S75" s="3">
        <f>SUM(O75:O77)</f>
        <v>870.59</v>
      </c>
      <c r="T75" s="3">
        <f>SQRT(P75^2+P76^2+P77^2)</f>
        <v>14.159028921504467</v>
      </c>
      <c r="U75" s="3">
        <f>(AA75/D75)-S75</f>
        <v>73.07064981949452</v>
      </c>
      <c r="AA75">
        <f>SUM(I75:I77)</f>
        <v>130.697</v>
      </c>
      <c r="AB75">
        <f>SQRT(J75^2+J76^2+J77^2)</f>
        <v>2.0005961611479712</v>
      </c>
      <c r="AC75">
        <f>AA75/D75</f>
        <v>943.6606498194946</v>
      </c>
    </row>
    <row r="76" spans="1:18" ht="15">
      <c r="A76" t="s">
        <v>43</v>
      </c>
      <c r="E76">
        <v>780</v>
      </c>
      <c r="F76">
        <v>0.2</v>
      </c>
      <c r="G76">
        <v>2.3309</v>
      </c>
      <c r="H76">
        <v>0.0404</v>
      </c>
      <c r="I76">
        <v>48.443</v>
      </c>
      <c r="J76">
        <v>1.001</v>
      </c>
      <c r="K76">
        <v>20.761</v>
      </c>
      <c r="L76">
        <v>0.231</v>
      </c>
      <c r="M76">
        <v>122</v>
      </c>
      <c r="N76">
        <v>1.6</v>
      </c>
      <c r="O76">
        <v>300.71</v>
      </c>
      <c r="P76">
        <v>6.51</v>
      </c>
      <c r="Q76" s="3">
        <f>100*(O76/(I76/D75))</f>
        <v>85.97389715748406</v>
      </c>
      <c r="R76" s="3">
        <f>100*(O76/S75)</f>
        <v>34.5409434980875</v>
      </c>
    </row>
    <row r="77" spans="1:18" ht="15">
      <c r="A77" t="s">
        <v>44</v>
      </c>
      <c r="E77">
        <v>1140</v>
      </c>
      <c r="F77">
        <v>0.2</v>
      </c>
      <c r="G77">
        <v>0.4138</v>
      </c>
      <c r="H77">
        <v>0.0136</v>
      </c>
      <c r="I77">
        <v>2.649</v>
      </c>
      <c r="J77">
        <v>0.12</v>
      </c>
      <c r="K77">
        <v>6.437</v>
      </c>
      <c r="L77">
        <v>0.337</v>
      </c>
      <c r="M77">
        <v>110.2</v>
      </c>
      <c r="N77">
        <v>5</v>
      </c>
      <c r="O77">
        <v>10.32</v>
      </c>
      <c r="P77">
        <v>0.92</v>
      </c>
      <c r="Q77" s="3">
        <f>100*(O77/(I77/D75))</f>
        <v>53.95696489241224</v>
      </c>
      <c r="R77" s="3">
        <f>100*(O77/S75)</f>
        <v>1.1854030025614812</v>
      </c>
    </row>
    <row r="79" spans="1:29" ht="15">
      <c r="A79" t="s">
        <v>45</v>
      </c>
      <c r="B79" t="s">
        <v>62</v>
      </c>
      <c r="C79" t="s">
        <v>99</v>
      </c>
      <c r="D79">
        <v>0.1405</v>
      </c>
      <c r="E79">
        <v>390</v>
      </c>
      <c r="F79">
        <v>0.2</v>
      </c>
      <c r="G79">
        <v>0.3353</v>
      </c>
      <c r="H79">
        <v>0.0137</v>
      </c>
      <c r="I79">
        <v>12.63</v>
      </c>
      <c r="J79">
        <v>0.395</v>
      </c>
      <c r="K79">
        <v>37.636</v>
      </c>
      <c r="L79">
        <v>1.466</v>
      </c>
      <c r="M79">
        <v>152.3</v>
      </c>
      <c r="N79">
        <v>6.5</v>
      </c>
      <c r="O79">
        <v>83.14</v>
      </c>
      <c r="P79">
        <v>2.84</v>
      </c>
      <c r="Q79" s="3">
        <f>100*(O79/(I79/D79))</f>
        <v>92.48749010292954</v>
      </c>
      <c r="R79" s="3">
        <f>100*(O79/S79)</f>
        <v>47.941413908430405</v>
      </c>
      <c r="S79" s="3">
        <f>SUM(O79:O81)</f>
        <v>173.42</v>
      </c>
      <c r="T79" s="3">
        <f>SQRT(P79^2+P80^2+P81^2)</f>
        <v>4.1301815940706526</v>
      </c>
      <c r="U79" s="3">
        <f>(AA79/D79)-S79</f>
        <v>83.33444839857654</v>
      </c>
      <c r="AA79">
        <f>SUM(I79:I81)</f>
        <v>36.074000000000005</v>
      </c>
      <c r="AB79">
        <f>SQRT(J79^2+J80^2+J81^2)</f>
        <v>0.7519188786032706</v>
      </c>
      <c r="AC79">
        <f>AA79/D79</f>
        <v>256.7544483985765</v>
      </c>
    </row>
    <row r="80" spans="1:18" ht="15">
      <c r="A80" t="s">
        <v>46</v>
      </c>
      <c r="E80">
        <v>780</v>
      </c>
      <c r="F80">
        <v>0.2</v>
      </c>
      <c r="G80">
        <v>2.7376</v>
      </c>
      <c r="H80">
        <v>0.0576</v>
      </c>
      <c r="I80">
        <v>20.097</v>
      </c>
      <c r="J80">
        <v>0.621</v>
      </c>
      <c r="K80">
        <v>7.303</v>
      </c>
      <c r="L80">
        <v>0.111</v>
      </c>
      <c r="M80">
        <v>103.7</v>
      </c>
      <c r="N80">
        <v>0.9</v>
      </c>
      <c r="O80">
        <v>84.96</v>
      </c>
      <c r="P80">
        <v>2.82</v>
      </c>
      <c r="Q80" s="3">
        <f>100*(O80/(I80/D79))</f>
        <v>59.39632781012091</v>
      </c>
      <c r="R80" s="3">
        <f>100*(O80/S79)</f>
        <v>48.99088917079922</v>
      </c>
    </row>
    <row r="81" spans="1:18" ht="15">
      <c r="A81" t="s">
        <v>47</v>
      </c>
      <c r="E81">
        <v>1140</v>
      </c>
      <c r="F81">
        <v>0.2</v>
      </c>
      <c r="G81">
        <v>0.8737</v>
      </c>
      <c r="H81">
        <v>0.0209</v>
      </c>
      <c r="I81">
        <v>3.347</v>
      </c>
      <c r="J81">
        <v>0.154</v>
      </c>
      <c r="K81">
        <v>3.812</v>
      </c>
      <c r="L81">
        <v>0.161</v>
      </c>
      <c r="M81">
        <v>102.8</v>
      </c>
      <c r="N81">
        <v>2.9</v>
      </c>
      <c r="O81">
        <v>5.32</v>
      </c>
      <c r="P81">
        <v>1.02</v>
      </c>
      <c r="Q81" s="3">
        <f>100*(O81/(I81/D79))</f>
        <v>22.33223782491784</v>
      </c>
      <c r="R81" s="3">
        <f>100*(O81/S79)</f>
        <v>3.0676969207703846</v>
      </c>
    </row>
  </sheetData>
  <mergeCells count="6">
    <mergeCell ref="O6:P6"/>
    <mergeCell ref="S7:T7"/>
    <mergeCell ref="U7:V7"/>
    <mergeCell ref="G8:H8"/>
    <mergeCell ref="I8:J8"/>
    <mergeCell ref="O8:P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88"/>
  <sheetViews>
    <sheetView workbookViewId="0" topLeftCell="A1">
      <selection activeCell="L26" sqref="L26"/>
    </sheetView>
  </sheetViews>
  <sheetFormatPr defaultColWidth="11.00390625" defaultRowHeight="15"/>
  <cols>
    <col min="6" max="6" width="8.875" style="0" customWidth="1"/>
    <col min="7" max="7" width="4.375" style="0" customWidth="1"/>
    <col min="8" max="9" width="8.875" style="0" customWidth="1"/>
    <col min="10" max="10" width="4.375" style="0" customWidth="1"/>
    <col min="11" max="12" width="8.875" style="0" customWidth="1"/>
    <col min="13" max="13" width="4.375" style="0" customWidth="1"/>
    <col min="14" max="15" width="8.875" style="0" customWidth="1"/>
    <col min="16" max="16" width="4.375" style="0" customWidth="1"/>
    <col min="17" max="18" width="8.875" style="0" customWidth="1"/>
    <col min="19" max="19" width="4.375" style="0" customWidth="1"/>
    <col min="20" max="20" width="8.875" style="0" customWidth="1"/>
    <col min="21" max="21" width="3.875" style="0" customWidth="1"/>
    <col min="22" max="22" width="19.625" style="0" customWidth="1"/>
    <col min="23" max="23" width="16.875" style="0" customWidth="1"/>
    <col min="24" max="24" width="8.875" style="0" customWidth="1"/>
    <col min="25" max="25" width="4.375" style="0" customWidth="1"/>
    <col min="26" max="26" width="8.875" style="0" customWidth="1"/>
  </cols>
  <sheetData>
    <row r="3" spans="1:26" ht="15">
      <c r="A3" s="4" t="s">
        <v>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5"/>
      <c r="W3" s="5"/>
      <c r="X3" s="1"/>
      <c r="Y3" s="1"/>
      <c r="Z3" s="1"/>
    </row>
    <row r="4" spans="1:2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5"/>
      <c r="W4" s="5"/>
      <c r="X4" s="1"/>
      <c r="Y4" s="1"/>
      <c r="Z4" s="1"/>
    </row>
    <row r="5" spans="1:26" ht="15">
      <c r="A5" s="1"/>
      <c r="B5" s="5"/>
      <c r="C5" s="5"/>
      <c r="D5" s="5" t="s">
        <v>78</v>
      </c>
      <c r="E5" s="5" t="s">
        <v>78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6" t="s">
        <v>100</v>
      </c>
      <c r="S5" s="26"/>
      <c r="T5" s="26"/>
      <c r="U5" s="1"/>
      <c r="V5" s="5" t="s">
        <v>101</v>
      </c>
      <c r="W5" s="5" t="s">
        <v>102</v>
      </c>
      <c r="X5" s="26" t="s">
        <v>103</v>
      </c>
      <c r="Y5" s="26"/>
      <c r="Z5" s="26"/>
    </row>
    <row r="6" spans="1:26" ht="15">
      <c r="A6" s="1"/>
      <c r="B6" s="5"/>
      <c r="C6" s="5" t="s">
        <v>88</v>
      </c>
      <c r="D6" s="5" t="s">
        <v>104</v>
      </c>
      <c r="E6" s="5" t="s">
        <v>105</v>
      </c>
      <c r="F6" s="26" t="s">
        <v>106</v>
      </c>
      <c r="G6" s="26"/>
      <c r="H6" s="26"/>
      <c r="I6" s="26" t="s">
        <v>107</v>
      </c>
      <c r="J6" s="26"/>
      <c r="K6" s="26"/>
      <c r="L6" s="27" t="s">
        <v>108</v>
      </c>
      <c r="M6" s="26"/>
      <c r="N6" s="26"/>
      <c r="O6" s="27" t="s">
        <v>109</v>
      </c>
      <c r="P6" s="26"/>
      <c r="Q6" s="26"/>
      <c r="R6" s="26" t="s">
        <v>110</v>
      </c>
      <c r="S6" s="26"/>
      <c r="T6" s="26"/>
      <c r="U6" s="1"/>
      <c r="V6" s="5" t="s">
        <v>111</v>
      </c>
      <c r="W6" s="5" t="s">
        <v>112</v>
      </c>
      <c r="X6" s="26" t="s">
        <v>112</v>
      </c>
      <c r="Y6" s="26"/>
      <c r="Z6" s="26"/>
    </row>
    <row r="7" spans="1:26" ht="15">
      <c r="A7" s="6" t="s">
        <v>87</v>
      </c>
      <c r="B7" s="7" t="s">
        <v>88</v>
      </c>
      <c r="C7" s="7" t="s">
        <v>89</v>
      </c>
      <c r="D7" s="7" t="s">
        <v>113</v>
      </c>
      <c r="E7" s="7" t="s">
        <v>114</v>
      </c>
      <c r="F7" s="25" t="s">
        <v>115</v>
      </c>
      <c r="G7" s="25"/>
      <c r="H7" s="25"/>
      <c r="I7" s="25" t="s">
        <v>116</v>
      </c>
      <c r="J7" s="25"/>
      <c r="K7" s="25"/>
      <c r="L7" s="25" t="s">
        <v>117</v>
      </c>
      <c r="M7" s="25"/>
      <c r="N7" s="25"/>
      <c r="O7" s="25" t="s">
        <v>117</v>
      </c>
      <c r="P7" s="25"/>
      <c r="Q7" s="25"/>
      <c r="R7" s="25" t="s">
        <v>118</v>
      </c>
      <c r="S7" s="25"/>
      <c r="T7" s="25"/>
      <c r="U7" s="8"/>
      <c r="V7" s="7" t="s">
        <v>119</v>
      </c>
      <c r="W7" s="7" t="s">
        <v>120</v>
      </c>
      <c r="X7" s="25" t="s">
        <v>118</v>
      </c>
      <c r="Y7" s="25"/>
      <c r="Z7" s="25"/>
    </row>
    <row r="8" spans="1:26" ht="15.75" thickBo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0"/>
      <c r="W8" s="10"/>
      <c r="X8" s="10"/>
      <c r="Y8" s="10"/>
      <c r="Z8" s="10"/>
    </row>
    <row r="9" ht="15.75" thickTop="1"/>
    <row r="10" spans="1:26" ht="15">
      <c r="A10" s="1" t="str">
        <f>'All data'!B11</f>
        <v>003-BR</v>
      </c>
      <c r="B10" s="5" t="str">
        <f>'All data'!C11</f>
        <v>a</v>
      </c>
      <c r="C10" s="5">
        <f>'All data'!D11</f>
        <v>0.1328</v>
      </c>
      <c r="D10" s="5">
        <f>'All data'!E11</f>
        <v>390</v>
      </c>
      <c r="E10" s="5">
        <f>'All data'!F11</f>
        <v>0.2</v>
      </c>
      <c r="F10" s="19">
        <f>'All data'!G11</f>
        <v>0.7478</v>
      </c>
      <c r="G10" s="12" t="s">
        <v>93</v>
      </c>
      <c r="H10" s="17">
        <f>'All data'!H11</f>
        <v>0.0196</v>
      </c>
      <c r="I10" s="19">
        <f>'All data'!I11</f>
        <v>31.519</v>
      </c>
      <c r="J10" s="12" t="s">
        <v>93</v>
      </c>
      <c r="K10" s="13">
        <f>'All data'!J11</f>
        <v>0.922</v>
      </c>
      <c r="L10" s="19">
        <f>'All data'!K11</f>
        <v>42.095</v>
      </c>
      <c r="M10" s="12" t="s">
        <v>93</v>
      </c>
      <c r="N10" s="17">
        <f>'All data'!L11</f>
        <v>0.867</v>
      </c>
      <c r="O10" s="15">
        <f>'All data'!M11</f>
        <v>143.2</v>
      </c>
      <c r="P10" s="12" t="s">
        <v>93</v>
      </c>
      <c r="Q10" s="16">
        <f>'All data'!N11</f>
        <v>3.1</v>
      </c>
      <c r="R10" s="20">
        <f>'All data'!O11</f>
        <v>221.5</v>
      </c>
      <c r="S10" s="12" t="s">
        <v>93</v>
      </c>
      <c r="T10" s="22">
        <f>'All data'!P11</f>
        <v>6.98</v>
      </c>
      <c r="U10" s="1"/>
      <c r="V10" s="14">
        <f>'All data'!Q11</f>
        <v>93.32529585329485</v>
      </c>
      <c r="W10" s="14">
        <f>'All data'!R11</f>
        <v>83.31139278594802</v>
      </c>
      <c r="X10" s="15">
        <f>'All data'!S11</f>
        <v>265.87</v>
      </c>
      <c r="Y10" s="12" t="s">
        <v>93</v>
      </c>
      <c r="Z10" s="16">
        <f>'All data'!T11</f>
        <v>7.231963772033154</v>
      </c>
    </row>
    <row r="11" spans="1:26" ht="15">
      <c r="A11" s="1"/>
      <c r="B11" s="5"/>
      <c r="C11" s="5"/>
      <c r="D11" s="5">
        <f>'All data'!E12</f>
        <v>780</v>
      </c>
      <c r="E11" s="5">
        <f>'All data'!F12</f>
        <v>0.2</v>
      </c>
      <c r="F11" s="19">
        <f>'All data'!G12</f>
        <v>1.2006</v>
      </c>
      <c r="G11" s="12" t="s">
        <v>93</v>
      </c>
      <c r="H11" s="17">
        <f>'All data'!H12</f>
        <v>0.0279</v>
      </c>
      <c r="I11" s="19">
        <f>'All data'!I12</f>
        <v>8.919</v>
      </c>
      <c r="J11" s="12" t="s">
        <v>93</v>
      </c>
      <c r="K11" s="13">
        <f>'All data'!J12</f>
        <v>0.294</v>
      </c>
      <c r="L11" s="19">
        <f>'All data'!K12</f>
        <v>7.419</v>
      </c>
      <c r="M11" s="12" t="s">
        <v>93</v>
      </c>
      <c r="N11" s="17">
        <f>'All data'!L12</f>
        <v>0.162</v>
      </c>
      <c r="O11" s="15">
        <f>'All data'!M12</f>
        <v>107.6</v>
      </c>
      <c r="P11" s="12" t="s">
        <v>93</v>
      </c>
      <c r="Q11" s="16">
        <f>'All data'!N12</f>
        <v>1.5</v>
      </c>
      <c r="R11" s="20">
        <f>'All data'!O12</f>
        <v>40.47</v>
      </c>
      <c r="S11" s="12" t="s">
        <v>93</v>
      </c>
      <c r="T11" s="22">
        <f>'All data'!P12</f>
        <v>1.75</v>
      </c>
      <c r="U11" s="1"/>
      <c r="V11" s="14">
        <f>'All data'!Q12</f>
        <v>60.25805583585604</v>
      </c>
      <c r="W11" s="14">
        <f>'All data'!R12</f>
        <v>15.221724903148154</v>
      </c>
      <c r="X11" s="15"/>
      <c r="Y11" s="12"/>
      <c r="Z11" s="16"/>
    </row>
    <row r="12" spans="1:26" ht="15">
      <c r="A12" s="1"/>
      <c r="B12" s="5"/>
      <c r="C12" s="5"/>
      <c r="D12" s="5">
        <f>'All data'!E13</f>
        <v>1140</v>
      </c>
      <c r="E12" s="5">
        <f>'All data'!F13</f>
        <v>0.2</v>
      </c>
      <c r="F12" s="19">
        <f>'All data'!G13</f>
        <v>0.1618</v>
      </c>
      <c r="G12" s="12" t="s">
        <v>93</v>
      </c>
      <c r="H12" s="17">
        <f>'All data'!H13</f>
        <v>0.0128</v>
      </c>
      <c r="I12" s="19">
        <f>'All data'!I13</f>
        <v>0.995</v>
      </c>
      <c r="J12" s="12" t="s">
        <v>93</v>
      </c>
      <c r="K12" s="13">
        <f>'All data'!J13</f>
        <v>0.088</v>
      </c>
      <c r="L12" s="19">
        <f>'All data'!K13</f>
        <v>6.106</v>
      </c>
      <c r="M12" s="12" t="s">
        <v>93</v>
      </c>
      <c r="N12" s="17">
        <f>'All data'!L13</f>
        <v>0.694</v>
      </c>
      <c r="O12" s="15">
        <f>'All data'!M13</f>
        <v>126.6</v>
      </c>
      <c r="P12" s="12" t="s">
        <v>93</v>
      </c>
      <c r="Q12" s="16">
        <f>'All data'!N13</f>
        <v>12.1</v>
      </c>
      <c r="R12" s="23">
        <f>'All data'!O13</f>
        <v>3.9</v>
      </c>
      <c r="S12" s="12" t="s">
        <v>93</v>
      </c>
      <c r="T12" s="22">
        <f>'All data'!P13</f>
        <v>0.72</v>
      </c>
      <c r="U12" s="1"/>
      <c r="V12" s="14">
        <f>'All data'!Q13</f>
        <v>52.052261306532664</v>
      </c>
      <c r="W12" s="14">
        <f>'All data'!R13</f>
        <v>1.4668823109038251</v>
      </c>
      <c r="X12" s="15"/>
      <c r="Y12" s="12"/>
      <c r="Z12" s="16"/>
    </row>
    <row r="13" spans="6:20" ht="15">
      <c r="F13" s="18"/>
      <c r="H13" s="18"/>
      <c r="I13" s="18"/>
      <c r="L13" s="18"/>
      <c r="N13" s="18"/>
      <c r="O13" s="3"/>
      <c r="Q13" s="3"/>
      <c r="R13" s="21"/>
      <c r="T13" s="21"/>
    </row>
    <row r="14" spans="1:26" ht="15">
      <c r="A14" s="1" t="str">
        <f>'All data'!B15</f>
        <v>021-BR</v>
      </c>
      <c r="B14" s="5" t="str">
        <f>'All data'!C15</f>
        <v>a</v>
      </c>
      <c r="C14" s="5">
        <f>'All data'!D15</f>
        <v>0.144</v>
      </c>
      <c r="D14" s="5">
        <f>'All data'!E15</f>
        <v>390</v>
      </c>
      <c r="E14" s="5">
        <f>'All data'!F15</f>
        <v>0.2</v>
      </c>
      <c r="F14" s="19">
        <f>'All data'!G15</f>
        <v>0.6865</v>
      </c>
      <c r="G14" s="12" t="s">
        <v>93</v>
      </c>
      <c r="H14" s="17">
        <f>'All data'!H15</f>
        <v>0.0195</v>
      </c>
      <c r="I14" s="19">
        <f>'All data'!I15</f>
        <v>11.783</v>
      </c>
      <c r="J14" s="12" t="s">
        <v>93</v>
      </c>
      <c r="K14" s="13">
        <f>'All data'!J15</f>
        <v>0.369</v>
      </c>
      <c r="L14" s="19">
        <f>'All data'!K15</f>
        <v>17.145</v>
      </c>
      <c r="M14" s="12" t="s">
        <v>93</v>
      </c>
      <c r="N14" s="17">
        <f>'All data'!L15</f>
        <v>0.456</v>
      </c>
      <c r="O14" s="15">
        <f>'All data'!M15</f>
        <v>123.9</v>
      </c>
      <c r="P14" s="12" t="s">
        <v>93</v>
      </c>
      <c r="Q14" s="16">
        <f>'All data'!N15</f>
        <v>3.2</v>
      </c>
      <c r="R14" s="20">
        <f>'All data'!O15</f>
        <v>67.97</v>
      </c>
      <c r="S14" s="12" t="s">
        <v>93</v>
      </c>
      <c r="T14" s="22">
        <f>'All data'!P15</f>
        <v>2.61</v>
      </c>
      <c r="U14" s="1"/>
      <c r="V14" s="14">
        <f>'All data'!Q15</f>
        <v>83.06611219553595</v>
      </c>
      <c r="W14" s="14">
        <f>'All data'!R15</f>
        <v>50.02575991756826</v>
      </c>
      <c r="X14" s="15">
        <f>'All data'!S15</f>
        <v>135.87</v>
      </c>
      <c r="Y14" s="12" t="s">
        <v>93</v>
      </c>
      <c r="Z14" s="16">
        <f>'All data'!T15</f>
        <v>4.243359518117691</v>
      </c>
    </row>
    <row r="15" spans="1:26" ht="15">
      <c r="A15" s="1"/>
      <c r="B15" s="5"/>
      <c r="C15" s="5"/>
      <c r="D15" s="5">
        <f>'All data'!E16</f>
        <v>780</v>
      </c>
      <c r="E15" s="5">
        <f>'All data'!F16</f>
        <v>0.2</v>
      </c>
      <c r="F15" s="19">
        <f>'All data'!G16</f>
        <v>4.8433</v>
      </c>
      <c r="G15" s="12" t="s">
        <v>93</v>
      </c>
      <c r="H15" s="17">
        <f>'All data'!H16</f>
        <v>0.1074</v>
      </c>
      <c r="I15" s="19">
        <f>'All data'!I16</f>
        <v>23.444</v>
      </c>
      <c r="J15" s="12" t="s">
        <v>93</v>
      </c>
      <c r="K15" s="13">
        <f>'All data'!J16</f>
        <v>0.727</v>
      </c>
      <c r="L15" s="19">
        <f>'All data'!K16</f>
        <v>4.835</v>
      </c>
      <c r="M15" s="12" t="s">
        <v>93</v>
      </c>
      <c r="N15" s="17">
        <f>'All data'!L16</f>
        <v>0.084</v>
      </c>
      <c r="O15" s="15">
        <f>'All data'!M16</f>
        <v>101.9</v>
      </c>
      <c r="P15" s="12" t="s">
        <v>93</v>
      </c>
      <c r="Q15" s="16">
        <f>'All data'!N16</f>
        <v>0.8</v>
      </c>
      <c r="R15" s="20">
        <f>'All data'!O16</f>
        <v>63.33</v>
      </c>
      <c r="S15" s="12" t="s">
        <v>93</v>
      </c>
      <c r="T15" s="22">
        <f>'All data'!P16</f>
        <v>3.18</v>
      </c>
      <c r="U15" s="1"/>
      <c r="V15" s="14">
        <f>'All data'!Q16</f>
        <v>38.89916396519365</v>
      </c>
      <c r="W15" s="14">
        <f>'All data'!R16</f>
        <v>46.610730845661294</v>
      </c>
      <c r="X15" s="15"/>
      <c r="Y15" s="12"/>
      <c r="Z15" s="16"/>
    </row>
    <row r="16" spans="1:26" ht="15">
      <c r="A16" s="1"/>
      <c r="B16" s="5"/>
      <c r="C16" s="5"/>
      <c r="D16" s="5">
        <f>'All data'!E17</f>
        <v>1140</v>
      </c>
      <c r="E16" s="5">
        <f>'All data'!F17</f>
        <v>0.2</v>
      </c>
      <c r="F16" s="19">
        <f>'All data'!G17</f>
        <v>1.8113</v>
      </c>
      <c r="G16" s="12" t="s">
        <v>93</v>
      </c>
      <c r="H16" s="17">
        <f>'All data'!H17</f>
        <v>0.0397</v>
      </c>
      <c r="I16" s="19">
        <f>'All data'!I17</f>
        <v>6.055</v>
      </c>
      <c r="J16" s="12" t="s">
        <v>93</v>
      </c>
      <c r="K16" s="13">
        <f>'All data'!J17</f>
        <v>0.218</v>
      </c>
      <c r="L16" s="19">
        <f>'All data'!K17</f>
        <v>3.321</v>
      </c>
      <c r="M16" s="12" t="s">
        <v>93</v>
      </c>
      <c r="N16" s="17">
        <f>'All data'!L17</f>
        <v>0.082</v>
      </c>
      <c r="O16" s="15">
        <f>'All data'!M17</f>
        <v>101.1</v>
      </c>
      <c r="P16" s="12" t="s">
        <v>93</v>
      </c>
      <c r="Q16" s="16">
        <f>'All data'!N17</f>
        <v>1.3</v>
      </c>
      <c r="R16" s="23">
        <f>'All data'!O17</f>
        <v>4.57</v>
      </c>
      <c r="S16" s="12" t="s">
        <v>93</v>
      </c>
      <c r="T16" s="22">
        <f>'All data'!P17</f>
        <v>1.04</v>
      </c>
      <c r="U16" s="1"/>
      <c r="V16" s="14">
        <f>'All data'!Q17</f>
        <v>10.868373245251858</v>
      </c>
      <c r="W16" s="14">
        <f>'All data'!R17</f>
        <v>3.363509236770442</v>
      </c>
      <c r="X16" s="15"/>
      <c r="Y16" s="12"/>
      <c r="Z16" s="16"/>
    </row>
    <row r="17" spans="6:20" ht="15">
      <c r="F17" s="18"/>
      <c r="H17" s="18"/>
      <c r="I17" s="18"/>
      <c r="L17" s="18"/>
      <c r="N17" s="18"/>
      <c r="O17" s="3"/>
      <c r="Q17" s="3"/>
      <c r="R17" s="21"/>
      <c r="T17" s="21"/>
    </row>
    <row r="18" spans="1:26" ht="15">
      <c r="A18" s="1" t="str">
        <f>'All data'!B19</f>
        <v>023-BR</v>
      </c>
      <c r="B18" s="5" t="str">
        <f>'All data'!C19</f>
        <v>a</v>
      </c>
      <c r="C18" s="5">
        <f>'All data'!D19</f>
        <v>0.1284</v>
      </c>
      <c r="D18" s="5">
        <f>'All data'!E19</f>
        <v>390</v>
      </c>
      <c r="E18" s="5">
        <f>'All data'!F19</f>
        <v>0.2</v>
      </c>
      <c r="F18" s="19">
        <f>'All data'!G19</f>
        <v>1.1071</v>
      </c>
      <c r="G18" s="12" t="s">
        <v>93</v>
      </c>
      <c r="H18" s="17">
        <f>'All data'!H19</f>
        <v>0.0268</v>
      </c>
      <c r="I18" s="19">
        <f>'All data'!I19</f>
        <v>5.863</v>
      </c>
      <c r="J18" s="12" t="s">
        <v>93</v>
      </c>
      <c r="K18" s="13">
        <f>'All data'!J19</f>
        <v>0.229</v>
      </c>
      <c r="L18" s="19">
        <f>'All data'!K19</f>
        <v>5.29</v>
      </c>
      <c r="M18" s="12" t="s">
        <v>93</v>
      </c>
      <c r="N18" s="17">
        <f>'All data'!L19</f>
        <v>0.17</v>
      </c>
      <c r="O18" s="15">
        <f>'All data'!M19</f>
        <v>103.2</v>
      </c>
      <c r="P18" s="12" t="s">
        <v>93</v>
      </c>
      <c r="Q18" s="16">
        <f>'All data'!N19</f>
        <v>2.1</v>
      </c>
      <c r="R18" s="20">
        <f>'All data'!O19</f>
        <v>20.17</v>
      </c>
      <c r="S18" s="12" t="s">
        <v>93</v>
      </c>
      <c r="T18" s="22">
        <f>'All data'!P19</f>
        <v>1.55</v>
      </c>
      <c r="U18" s="1"/>
      <c r="V18" s="14">
        <f>'All data'!Q19</f>
        <v>44.172403206549546</v>
      </c>
      <c r="W18" s="14">
        <f>'All data'!R19</f>
        <v>54.469349176343506</v>
      </c>
      <c r="X18" s="15">
        <f>'All data'!S19</f>
        <v>37.03</v>
      </c>
      <c r="Y18" s="12" t="s">
        <v>93</v>
      </c>
      <c r="Z18" s="16">
        <f>'All data'!T19</f>
        <v>3.6127275014869307</v>
      </c>
    </row>
    <row r="19" spans="1:26" ht="15">
      <c r="A19" s="1"/>
      <c r="B19" s="5"/>
      <c r="C19" s="5"/>
      <c r="D19" s="5">
        <f>'All data'!E20</f>
        <v>780</v>
      </c>
      <c r="E19" s="5">
        <f>'All data'!F20</f>
        <v>0.2</v>
      </c>
      <c r="F19" s="19">
        <f>'All data'!G20</f>
        <v>6.1565</v>
      </c>
      <c r="G19" s="12" t="s">
        <v>93</v>
      </c>
      <c r="H19" s="17">
        <f>'All data'!H20</f>
        <v>0.1356</v>
      </c>
      <c r="I19" s="19">
        <f>'All data'!I20</f>
        <v>19.882</v>
      </c>
      <c r="J19" s="12" t="s">
        <v>93</v>
      </c>
      <c r="K19" s="13">
        <f>'All data'!J20</f>
        <v>0.638</v>
      </c>
      <c r="L19" s="19">
        <f>'All data'!K20</f>
        <v>3.226</v>
      </c>
      <c r="M19" s="12" t="s">
        <v>93</v>
      </c>
      <c r="N19" s="17">
        <f>'All data'!L20</f>
        <v>0.062</v>
      </c>
      <c r="O19" s="15">
        <f>'All data'!M20</f>
        <v>100.5</v>
      </c>
      <c r="P19" s="12" t="s">
        <v>93</v>
      </c>
      <c r="Q19" s="16">
        <f>'All data'!N20</f>
        <v>0.7</v>
      </c>
      <c r="R19" s="20">
        <f>'All data'!O20</f>
        <v>12.85</v>
      </c>
      <c r="S19" s="12" t="s">
        <v>93</v>
      </c>
      <c r="T19" s="22">
        <f>'All data'!P20</f>
        <v>2.98</v>
      </c>
      <c r="U19" s="1"/>
      <c r="V19" s="14">
        <f>'All data'!Q20</f>
        <v>8.298662106427923</v>
      </c>
      <c r="W19" s="14">
        <f>'All data'!R20</f>
        <v>34.70159330272752</v>
      </c>
      <c r="X19" s="15"/>
      <c r="Y19" s="12"/>
      <c r="Z19" s="16"/>
    </row>
    <row r="20" spans="1:26" ht="15">
      <c r="A20" s="1"/>
      <c r="B20" s="5"/>
      <c r="C20" s="5"/>
      <c r="D20" s="5">
        <f>'All data'!E21</f>
        <v>1140</v>
      </c>
      <c r="E20" s="5">
        <f>'All data'!F21</f>
        <v>0.2</v>
      </c>
      <c r="F20" s="19">
        <f>'All data'!G21</f>
        <v>1.2577</v>
      </c>
      <c r="G20" s="12" t="s">
        <v>93</v>
      </c>
      <c r="H20" s="17">
        <f>'All data'!H21</f>
        <v>0.0304</v>
      </c>
      <c r="I20" s="19">
        <f>'All data'!I21</f>
        <v>4.26</v>
      </c>
      <c r="J20" s="12" t="s">
        <v>93</v>
      </c>
      <c r="K20" s="13">
        <f>'All data'!J21</f>
        <v>0.2</v>
      </c>
      <c r="L20" s="19">
        <f>'All data'!K21</f>
        <v>3.367</v>
      </c>
      <c r="M20" s="12" t="s">
        <v>93</v>
      </c>
      <c r="N20" s="17">
        <f>'All data'!L21</f>
        <v>0.135</v>
      </c>
      <c r="O20" s="15">
        <f>'All data'!M21</f>
        <v>100.8</v>
      </c>
      <c r="P20" s="12" t="s">
        <v>93</v>
      </c>
      <c r="Q20" s="16">
        <f>'All data'!N21</f>
        <v>1.8</v>
      </c>
      <c r="R20" s="23">
        <f>'All data'!O21</f>
        <v>4.01</v>
      </c>
      <c r="S20" s="12" t="s">
        <v>93</v>
      </c>
      <c r="T20" s="22">
        <f>'All data'!P21</f>
        <v>1.33</v>
      </c>
      <c r="U20" s="1"/>
      <c r="V20" s="14">
        <f>'All data'!Q21</f>
        <v>12.086478873239436</v>
      </c>
      <c r="W20" s="14">
        <f>'All data'!R21</f>
        <v>10.829057520928975</v>
      </c>
      <c r="X20" s="15"/>
      <c r="Y20" s="12"/>
      <c r="Z20" s="16"/>
    </row>
    <row r="21" spans="6:20" ht="15">
      <c r="F21" s="18"/>
      <c r="H21" s="18"/>
      <c r="I21" s="18"/>
      <c r="L21" s="18"/>
      <c r="N21" s="18"/>
      <c r="O21" s="3"/>
      <c r="Q21" s="3"/>
      <c r="R21" s="21"/>
      <c r="T21" s="21"/>
    </row>
    <row r="22" spans="1:26" ht="15">
      <c r="A22" s="1" t="str">
        <f>'All data'!B23</f>
        <v>077-BR</v>
      </c>
      <c r="B22" s="5" t="str">
        <f>'All data'!C23</f>
        <v>a</v>
      </c>
      <c r="C22" s="5">
        <f>'All data'!D23</f>
        <v>0.1249</v>
      </c>
      <c r="D22" s="5">
        <f>'All data'!E23</f>
        <v>390</v>
      </c>
      <c r="E22" s="5">
        <f>'All data'!F23</f>
        <v>0.2</v>
      </c>
      <c r="F22" s="19">
        <f>'All data'!G23</f>
        <v>1.726</v>
      </c>
      <c r="G22" s="12" t="s">
        <v>93</v>
      </c>
      <c r="H22" s="17">
        <f>'All data'!H23</f>
        <v>0.0395</v>
      </c>
      <c r="I22" s="19">
        <f>'All data'!I23</f>
        <v>10.306</v>
      </c>
      <c r="J22" s="12" t="s">
        <v>93</v>
      </c>
      <c r="K22" s="13">
        <f>'All data'!J23</f>
        <v>0.338</v>
      </c>
      <c r="L22" s="19">
        <f>'All data'!K23</f>
        <v>5.962</v>
      </c>
      <c r="M22" s="12" t="s">
        <v>93</v>
      </c>
      <c r="N22" s="17">
        <f>'All data'!L23</f>
        <v>0.13</v>
      </c>
      <c r="O22" s="15">
        <f>'All data'!M23</f>
        <v>106.3</v>
      </c>
      <c r="P22" s="12" t="s">
        <v>93</v>
      </c>
      <c r="Q22" s="16">
        <f>'All data'!N23</f>
        <v>1.7</v>
      </c>
      <c r="R22" s="20">
        <f>'All data'!O23</f>
        <v>41.65</v>
      </c>
      <c r="S22" s="12" t="s">
        <v>93</v>
      </c>
      <c r="T22" s="22">
        <f>'All data'!P23</f>
        <v>2.04</v>
      </c>
      <c r="U22" s="1"/>
      <c r="V22" s="14">
        <f>'All data'!Q23</f>
        <v>50.47627595575393</v>
      </c>
      <c r="W22" s="14">
        <f>'All data'!R23</f>
        <v>32.14230591140608</v>
      </c>
      <c r="X22" s="15">
        <f>'All data'!S23</f>
        <v>129.57999999999998</v>
      </c>
      <c r="Y22" s="12" t="s">
        <v>93</v>
      </c>
      <c r="Z22" s="16">
        <f>'All data'!T23</f>
        <v>3.8080047268878223</v>
      </c>
    </row>
    <row r="23" spans="1:26" ht="15">
      <c r="A23" s="1"/>
      <c r="B23" s="5"/>
      <c r="C23" s="5"/>
      <c r="D23" s="5">
        <f>'All data'!E24</f>
        <v>780</v>
      </c>
      <c r="E23" s="5">
        <f>'All data'!F24</f>
        <v>0.2</v>
      </c>
      <c r="F23" s="19">
        <f>'All data'!G24</f>
        <v>2.8922</v>
      </c>
      <c r="G23" s="12" t="s">
        <v>93</v>
      </c>
      <c r="H23" s="17">
        <f>'All data'!H24</f>
        <v>0.0659</v>
      </c>
      <c r="I23" s="19">
        <f>'All data'!I24</f>
        <v>18.157</v>
      </c>
      <c r="J23" s="12" t="s">
        <v>93</v>
      </c>
      <c r="K23" s="13">
        <f>'All data'!J24</f>
        <v>0.538</v>
      </c>
      <c r="L23" s="19">
        <f>'All data'!K24</f>
        <v>6.269</v>
      </c>
      <c r="M23" s="12" t="s">
        <v>93</v>
      </c>
      <c r="N23" s="17">
        <f>'All data'!L24</f>
        <v>0.098</v>
      </c>
      <c r="O23" s="15">
        <f>'All data'!M24</f>
        <v>105.2</v>
      </c>
      <c r="P23" s="12" t="s">
        <v>93</v>
      </c>
      <c r="Q23" s="16">
        <f>'All data'!N24</f>
        <v>1</v>
      </c>
      <c r="R23" s="20">
        <f>'All data'!O24</f>
        <v>76.92</v>
      </c>
      <c r="S23" s="12" t="s">
        <v>93</v>
      </c>
      <c r="T23" s="22">
        <f>'All data'!P24</f>
        <v>2.88</v>
      </c>
      <c r="U23" s="1"/>
      <c r="V23" s="14">
        <f>'All data'!Q24</f>
        <v>52.91241945255274</v>
      </c>
      <c r="W23" s="14">
        <f>'All data'!R24</f>
        <v>59.36101250192932</v>
      </c>
      <c r="X23" s="15"/>
      <c r="Y23" s="12"/>
      <c r="Z23" s="16"/>
    </row>
    <row r="24" spans="1:26" ht="15">
      <c r="A24" s="1"/>
      <c r="B24" s="5"/>
      <c r="C24" s="5"/>
      <c r="D24" s="5">
        <f>'All data'!E25</f>
        <v>1140</v>
      </c>
      <c r="E24" s="5">
        <f>'All data'!F25</f>
        <v>0.2</v>
      </c>
      <c r="F24" s="19">
        <f>'All data'!G25</f>
        <v>0.4939</v>
      </c>
      <c r="G24" s="12" t="s">
        <v>93</v>
      </c>
      <c r="H24" s="17">
        <f>'All data'!H25</f>
        <v>0.0173</v>
      </c>
      <c r="I24" s="19">
        <f>'All data'!I25</f>
        <v>2.853</v>
      </c>
      <c r="J24" s="12" t="s">
        <v>93</v>
      </c>
      <c r="K24" s="13">
        <f>'All data'!J25</f>
        <v>0.17</v>
      </c>
      <c r="L24" s="19">
        <f>'All data'!K25</f>
        <v>5.734</v>
      </c>
      <c r="M24" s="12" t="s">
        <v>93</v>
      </c>
      <c r="N24" s="17">
        <f>'All data'!L25</f>
        <v>0.347</v>
      </c>
      <c r="O24" s="15">
        <f>'All data'!M25</f>
        <v>104.5</v>
      </c>
      <c r="P24" s="12" t="s">
        <v>93</v>
      </c>
      <c r="Q24" s="16">
        <f>'All data'!N25</f>
        <v>4.1</v>
      </c>
      <c r="R24" s="23">
        <f>'All data'!O25</f>
        <v>11.01</v>
      </c>
      <c r="S24" s="12" t="s">
        <v>93</v>
      </c>
      <c r="T24" s="22">
        <f>'All data'!P25</f>
        <v>1.43</v>
      </c>
      <c r="U24" s="1"/>
      <c r="V24" s="14">
        <f>'All data'!Q25</f>
        <v>48.200105152471075</v>
      </c>
      <c r="W24" s="14">
        <f>'All data'!R25</f>
        <v>8.496681586664609</v>
      </c>
      <c r="X24" s="15"/>
      <c r="Y24" s="12"/>
      <c r="Z24" s="16"/>
    </row>
    <row r="26" spans="1:26" ht="15">
      <c r="A26" s="1"/>
      <c r="B26" s="5" t="str">
        <f>'All data'!C27</f>
        <v>b</v>
      </c>
      <c r="C26" s="5">
        <f>'All data'!D27</f>
        <v>0.1237</v>
      </c>
      <c r="D26" s="5">
        <f>'All data'!E27</f>
        <v>390</v>
      </c>
      <c r="E26" s="5">
        <f>'All data'!F27</f>
        <v>0.2</v>
      </c>
      <c r="F26" s="19">
        <f>'All data'!G27</f>
        <v>1.6206</v>
      </c>
      <c r="G26" s="12" t="s">
        <v>93</v>
      </c>
      <c r="H26" s="17">
        <f>'All data'!H27</f>
        <v>0.0374</v>
      </c>
      <c r="I26" s="19">
        <f>'All data'!I27</f>
        <v>9.786</v>
      </c>
      <c r="J26" s="12" t="s">
        <v>93</v>
      </c>
      <c r="K26" s="13">
        <f>'All data'!J27</f>
        <v>0.327</v>
      </c>
      <c r="L26" s="19">
        <f>'All data'!K27</f>
        <v>6.029</v>
      </c>
      <c r="M26" s="12" t="s">
        <v>93</v>
      </c>
      <c r="N26" s="17">
        <f>'All data'!L27</f>
        <v>0.139</v>
      </c>
      <c r="O26" s="15">
        <f>'All data'!M27</f>
        <v>105.3</v>
      </c>
      <c r="P26" s="12" t="s">
        <v>93</v>
      </c>
      <c r="Q26" s="16">
        <f>'All data'!N27</f>
        <v>1.8</v>
      </c>
      <c r="R26" s="20">
        <f>'All data'!O27</f>
        <v>40.37</v>
      </c>
      <c r="S26" s="12" t="s">
        <v>93</v>
      </c>
      <c r="T26" s="22">
        <f>'All data'!P27</f>
        <v>2.05</v>
      </c>
      <c r="U26" s="1"/>
      <c r="V26" s="14">
        <f>'All data'!Q27</f>
        <v>51.02972613938279</v>
      </c>
      <c r="W26" s="14">
        <f>'All data'!R27</f>
        <v>31.003763151831652</v>
      </c>
      <c r="X26" s="15">
        <f>'All data'!S27</f>
        <v>130.21</v>
      </c>
      <c r="Y26" s="12" t="s">
        <v>93</v>
      </c>
      <c r="Z26" s="16">
        <f>'All data'!T27</f>
        <v>4.042202369995842</v>
      </c>
    </row>
    <row r="27" spans="1:26" ht="15">
      <c r="A27" s="1"/>
      <c r="B27" s="5"/>
      <c r="C27" s="5"/>
      <c r="D27" s="5">
        <f>'All data'!E28</f>
        <v>780</v>
      </c>
      <c r="E27" s="5">
        <f>'All data'!F28</f>
        <v>0.2</v>
      </c>
      <c r="F27" s="19">
        <f>'All data'!G28</f>
        <v>2.9535</v>
      </c>
      <c r="G27" s="12" t="s">
        <v>93</v>
      </c>
      <c r="H27" s="17">
        <f>'All data'!H28</f>
        <v>0.0656</v>
      </c>
      <c r="I27" s="19">
        <f>'All data'!I28</f>
        <v>18.127</v>
      </c>
      <c r="J27" s="12" t="s">
        <v>93</v>
      </c>
      <c r="K27" s="13">
        <f>'All data'!J28</f>
        <v>0.567</v>
      </c>
      <c r="L27" s="19">
        <f>'All data'!K28</f>
        <v>6.128</v>
      </c>
      <c r="M27" s="12" t="s">
        <v>93</v>
      </c>
      <c r="N27" s="17">
        <f>'All data'!L28</f>
        <v>0.11</v>
      </c>
      <c r="O27" s="15">
        <f>'All data'!M28</f>
        <v>106</v>
      </c>
      <c r="P27" s="12" t="s">
        <v>93</v>
      </c>
      <c r="Q27" s="16">
        <f>'All data'!N28</f>
        <v>1.1</v>
      </c>
      <c r="R27" s="20">
        <f>'All data'!O28</f>
        <v>75.94</v>
      </c>
      <c r="S27" s="12" t="s">
        <v>93</v>
      </c>
      <c r="T27" s="22">
        <f>'All data'!P28</f>
        <v>3.12</v>
      </c>
      <c r="U27" s="1"/>
      <c r="V27" s="14">
        <f>'All data'!Q28</f>
        <v>51.822022397528556</v>
      </c>
      <c r="W27" s="14">
        <f>'All data'!R28</f>
        <v>58.32117348897934</v>
      </c>
      <c r="X27" s="15"/>
      <c r="Y27" s="12"/>
      <c r="Z27" s="16"/>
    </row>
    <row r="28" spans="1:26" ht="15">
      <c r="A28" s="1"/>
      <c r="B28" s="5"/>
      <c r="C28" s="5"/>
      <c r="D28" s="5">
        <f>'All data'!E29</f>
        <v>1140</v>
      </c>
      <c r="E28" s="5">
        <f>'All data'!F29</f>
        <v>0.2</v>
      </c>
      <c r="F28" s="19">
        <f>'All data'!G29</f>
        <v>0.6014</v>
      </c>
      <c r="G28" s="12" t="s">
        <v>93</v>
      </c>
      <c r="H28" s="17">
        <f>'All data'!H29</f>
        <v>0.0169</v>
      </c>
      <c r="I28" s="19">
        <f>'All data'!I29</f>
        <v>3.52</v>
      </c>
      <c r="J28" s="12" t="s">
        <v>93</v>
      </c>
      <c r="K28" s="13">
        <f>'All data'!J29</f>
        <v>0.197</v>
      </c>
      <c r="L28" s="19">
        <f>'All data'!K29</f>
        <v>5.807</v>
      </c>
      <c r="M28" s="12" t="s">
        <v>93</v>
      </c>
      <c r="N28" s="17">
        <f>'All data'!L29</f>
        <v>0.308</v>
      </c>
      <c r="O28" s="15">
        <f>'All data'!M29</f>
        <v>109.5</v>
      </c>
      <c r="P28" s="12" t="s">
        <v>93</v>
      </c>
      <c r="Q28" s="16">
        <f>'All data'!N29</f>
        <v>3.2</v>
      </c>
      <c r="R28" s="23">
        <f>'All data'!O29</f>
        <v>13.9</v>
      </c>
      <c r="S28" s="12" t="s">
        <v>93</v>
      </c>
      <c r="T28" s="22">
        <f>'All data'!P29</f>
        <v>1.55</v>
      </c>
      <c r="U28" s="1"/>
      <c r="V28" s="14">
        <f>'All data'!Q29</f>
        <v>48.847443181818186</v>
      </c>
      <c r="W28" s="14">
        <f>'All data'!R29</f>
        <v>10.675063359189002</v>
      </c>
      <c r="X28" s="15"/>
      <c r="Y28" s="12"/>
      <c r="Z28" s="16"/>
    </row>
    <row r="30" spans="1:26" ht="15">
      <c r="A30" s="1" t="str">
        <f>'All data'!B31</f>
        <v>078-BR</v>
      </c>
      <c r="B30" s="5" t="str">
        <f>'All data'!C31</f>
        <v>a</v>
      </c>
      <c r="C30" s="5">
        <f>'All data'!D31</f>
        <v>0.1318</v>
      </c>
      <c r="D30" s="5">
        <f>'All data'!E31</f>
        <v>390</v>
      </c>
      <c r="E30" s="5">
        <f>'All data'!F31</f>
        <v>0.2</v>
      </c>
      <c r="F30" s="19">
        <f>'All data'!G31</f>
        <v>0.4378</v>
      </c>
      <c r="G30" s="12" t="s">
        <v>93</v>
      </c>
      <c r="H30" s="17">
        <f>'All data'!H31</f>
        <v>0.0162</v>
      </c>
      <c r="I30" s="19">
        <f>'All data'!I31</f>
        <v>4.563</v>
      </c>
      <c r="J30" s="12" t="s">
        <v>93</v>
      </c>
      <c r="K30" s="13">
        <f>'All data'!J31</f>
        <v>0.172</v>
      </c>
      <c r="L30" s="19">
        <f>'All data'!K31</f>
        <v>10.405</v>
      </c>
      <c r="M30" s="12" t="s">
        <v>93</v>
      </c>
      <c r="N30" s="17">
        <f>'All data'!L31</f>
        <v>0.424</v>
      </c>
      <c r="O30" s="15">
        <f>'All data'!M31</f>
        <v>108.5</v>
      </c>
      <c r="P30" s="12" t="s">
        <v>93</v>
      </c>
      <c r="Q30" s="16">
        <f>'All data'!N31</f>
        <v>4.3</v>
      </c>
      <c r="R30" s="20">
        <f>'All data'!O31</f>
        <v>24.88</v>
      </c>
      <c r="S30" s="12" t="s">
        <v>93</v>
      </c>
      <c r="T30" s="22">
        <f>'All data'!P31</f>
        <v>1.36</v>
      </c>
      <c r="U30" s="1"/>
      <c r="V30" s="14">
        <f>'All data'!Q31</f>
        <v>71.86465044926584</v>
      </c>
      <c r="W30" s="14">
        <f>'All data'!R31</f>
        <v>77.3391358408455</v>
      </c>
      <c r="X30" s="15">
        <f>'All data'!S31</f>
        <v>32.17</v>
      </c>
      <c r="Y30" s="12" t="s">
        <v>93</v>
      </c>
      <c r="Z30" s="16">
        <f>'All data'!T31</f>
        <v>1.7723712929293343</v>
      </c>
    </row>
    <row r="31" spans="1:26" ht="15">
      <c r="A31" s="1"/>
      <c r="B31" s="5"/>
      <c r="C31" s="5"/>
      <c r="D31" s="5">
        <f>'All data'!E32</f>
        <v>780</v>
      </c>
      <c r="E31" s="5">
        <f>'All data'!F32</f>
        <v>0.2</v>
      </c>
      <c r="F31" s="19">
        <f>'All data'!G32</f>
        <v>0.3101</v>
      </c>
      <c r="G31" s="12" t="s">
        <v>93</v>
      </c>
      <c r="H31" s="17">
        <f>'All data'!H32</f>
        <v>0.0147</v>
      </c>
      <c r="I31" s="19">
        <f>'All data'!I32</f>
        <v>1.766</v>
      </c>
      <c r="J31" s="12" t="s">
        <v>93</v>
      </c>
      <c r="K31" s="13">
        <f>'All data'!J32</f>
        <v>0.133</v>
      </c>
      <c r="L31" s="19">
        <f>'All data'!K32</f>
        <v>5.685</v>
      </c>
      <c r="M31" s="12" t="s">
        <v>93</v>
      </c>
      <c r="N31" s="17">
        <f>'All data'!L32</f>
        <v>0.466</v>
      </c>
      <c r="O31" s="15">
        <f>'All data'!M32</f>
        <v>111.7</v>
      </c>
      <c r="P31" s="12" t="s">
        <v>93</v>
      </c>
      <c r="Q31" s="16">
        <f>'All data'!N32</f>
        <v>6.4</v>
      </c>
      <c r="R31" s="20">
        <f>'All data'!O32</f>
        <v>6.46</v>
      </c>
      <c r="S31" s="12" t="s">
        <v>93</v>
      </c>
      <c r="T31" s="22">
        <f>'All data'!P32</f>
        <v>1.06</v>
      </c>
      <c r="U31" s="1"/>
      <c r="V31" s="14">
        <f>'All data'!Q32</f>
        <v>48.21223103057758</v>
      </c>
      <c r="W31" s="14">
        <f>'All data'!R32</f>
        <v>20.080820640348147</v>
      </c>
      <c r="X31" s="15"/>
      <c r="Y31" s="12"/>
      <c r="Z31" s="16"/>
    </row>
    <row r="32" spans="1:26" ht="15">
      <c r="A32" s="1"/>
      <c r="B32" s="5"/>
      <c r="C32" s="5"/>
      <c r="D32" s="5">
        <f>'All data'!E33</f>
        <v>1140</v>
      </c>
      <c r="E32" s="5">
        <f>'All data'!F33</f>
        <v>0.2</v>
      </c>
      <c r="F32" s="19">
        <f>'All data'!G33</f>
        <v>0.0214</v>
      </c>
      <c r="G32" s="12" t="s">
        <v>93</v>
      </c>
      <c r="H32" s="17">
        <f>'All data'!H33</f>
        <v>0.0116</v>
      </c>
      <c r="I32" s="19">
        <f>'All data'!I33</f>
        <v>0.172</v>
      </c>
      <c r="J32" s="12" t="s">
        <v>93</v>
      </c>
      <c r="K32" s="13">
        <f>'All data'!J33</f>
        <v>0.041</v>
      </c>
      <c r="L32" s="19">
        <f>'All data'!K33</f>
        <v>7.96</v>
      </c>
      <c r="M32" s="12" t="s">
        <v>93</v>
      </c>
      <c r="N32" s="17">
        <f>'All data'!L33</f>
        <v>4.691</v>
      </c>
      <c r="O32" s="15">
        <f>'All data'!M33</f>
        <v>252.8</v>
      </c>
      <c r="P32" s="12" t="s">
        <v>93</v>
      </c>
      <c r="Q32" s="16">
        <f>'All data'!N33</f>
        <v>145</v>
      </c>
      <c r="R32" s="23">
        <f>'All data'!O33</f>
        <v>0.83</v>
      </c>
      <c r="S32" s="12" t="s">
        <v>93</v>
      </c>
      <c r="T32" s="22">
        <f>'All data'!P33</f>
        <v>0.41</v>
      </c>
      <c r="U32" s="1"/>
      <c r="V32" s="14">
        <f>'All data'!Q33</f>
        <v>63.60116279069767</v>
      </c>
      <c r="W32" s="14">
        <f>'All data'!R33</f>
        <v>2.5800435188063413</v>
      </c>
      <c r="X32" s="15"/>
      <c r="Y32" s="12"/>
      <c r="Z32" s="16"/>
    </row>
    <row r="34" spans="1:26" ht="15">
      <c r="A34" s="1" t="str">
        <f>'All data'!B35</f>
        <v>080-BR</v>
      </c>
      <c r="B34" s="5" t="str">
        <f>'All data'!C35</f>
        <v>a</v>
      </c>
      <c r="C34" s="5">
        <f>'All data'!D35</f>
        <v>0.1274</v>
      </c>
      <c r="D34" s="5">
        <f>'All data'!E35</f>
        <v>390</v>
      </c>
      <c r="E34" s="5">
        <f>'All data'!F35</f>
        <v>0.2</v>
      </c>
      <c r="F34" s="19">
        <f>'All data'!G35</f>
        <v>4.233</v>
      </c>
      <c r="G34" s="12" t="s">
        <v>93</v>
      </c>
      <c r="H34" s="17">
        <f>'All data'!H35</f>
        <v>0.092</v>
      </c>
      <c r="I34" s="19">
        <f>'All data'!I35</f>
        <v>13.81</v>
      </c>
      <c r="J34" s="12" t="s">
        <v>93</v>
      </c>
      <c r="K34" s="13">
        <f>'All data'!J35</f>
        <v>0.438</v>
      </c>
      <c r="L34" s="19">
        <f>'All data'!K35</f>
        <v>3.26</v>
      </c>
      <c r="M34" s="12" t="s">
        <v>93</v>
      </c>
      <c r="N34" s="17">
        <f>'All data'!L35</f>
        <v>0.061</v>
      </c>
      <c r="O34" s="15">
        <f>'All data'!M35</f>
        <v>104</v>
      </c>
      <c r="P34" s="12" t="s">
        <v>93</v>
      </c>
      <c r="Q34" s="16">
        <f>'All data'!N35</f>
        <v>0.9</v>
      </c>
      <c r="R34" s="20">
        <f>'All data'!O35</f>
        <v>10.03</v>
      </c>
      <c r="S34" s="12" t="s">
        <v>93</v>
      </c>
      <c r="T34" s="22">
        <f>'All data'!P35</f>
        <v>2.06</v>
      </c>
      <c r="U34" s="1"/>
      <c r="V34" s="14">
        <f>'All data'!Q35</f>
        <v>9.25287472845764</v>
      </c>
      <c r="W34" s="14">
        <f>'All data'!R35</f>
        <v>11.626289556044973</v>
      </c>
      <c r="X34" s="15">
        <f>'All data'!S35</f>
        <v>86.27000000000001</v>
      </c>
      <c r="Y34" s="12" t="s">
        <v>93</v>
      </c>
      <c r="Z34" s="16">
        <f>'All data'!T35</f>
        <v>4.350241372613708</v>
      </c>
    </row>
    <row r="35" spans="1:26" ht="15">
      <c r="A35" s="1"/>
      <c r="B35" s="5"/>
      <c r="C35" s="5"/>
      <c r="D35" s="5">
        <f>'All data'!E36</f>
        <v>780</v>
      </c>
      <c r="E35" s="5">
        <f>'All data'!F36</f>
        <v>0.2</v>
      </c>
      <c r="F35" s="19">
        <f>'All data'!G36</f>
        <v>6.8387</v>
      </c>
      <c r="G35" s="12" t="s">
        <v>93</v>
      </c>
      <c r="H35" s="17">
        <f>'All data'!H36</f>
        <v>0.1436</v>
      </c>
      <c r="I35" s="19">
        <f>'All data'!I36</f>
        <v>29.48</v>
      </c>
      <c r="J35" s="12" t="s">
        <v>93</v>
      </c>
      <c r="K35" s="13">
        <f>'All data'!J36</f>
        <v>0.892</v>
      </c>
      <c r="L35" s="19">
        <f>'All data'!K36</f>
        <v>4.29</v>
      </c>
      <c r="M35" s="12" t="s">
        <v>93</v>
      </c>
      <c r="N35" s="17">
        <f>'All data'!L36</f>
        <v>0.059</v>
      </c>
      <c r="O35" s="15">
        <f>'All data'!M36</f>
        <v>104.5</v>
      </c>
      <c r="P35" s="12" t="s">
        <v>93</v>
      </c>
      <c r="Q35" s="16">
        <f>'All data'!N36</f>
        <v>0.5</v>
      </c>
      <c r="R35" s="20">
        <f>'All data'!O36</f>
        <v>71.68</v>
      </c>
      <c r="S35" s="12" t="s">
        <v>93</v>
      </c>
      <c r="T35" s="22">
        <f>'All data'!P36</f>
        <v>3.53</v>
      </c>
      <c r="U35" s="1"/>
      <c r="V35" s="14">
        <f>'All data'!Q36</f>
        <v>30.9770420624152</v>
      </c>
      <c r="W35" s="14">
        <f>'All data'!R36</f>
        <v>83.08797959893359</v>
      </c>
      <c r="X35" s="15"/>
      <c r="Y35" s="12"/>
      <c r="Z35" s="16"/>
    </row>
    <row r="36" spans="1:26" ht="15">
      <c r="A36" s="1"/>
      <c r="B36" s="5"/>
      <c r="C36" s="5"/>
      <c r="D36" s="5">
        <f>'All data'!E37</f>
        <v>1140</v>
      </c>
      <c r="E36" s="5">
        <f>'All data'!F37</f>
        <v>0.2</v>
      </c>
      <c r="F36" s="19">
        <f>'All data'!G37</f>
        <v>1.1071</v>
      </c>
      <c r="G36" s="12" t="s">
        <v>93</v>
      </c>
      <c r="H36" s="17">
        <f>'All data'!H37</f>
        <v>0.0245</v>
      </c>
      <c r="I36" s="19">
        <f>'All data'!I37</f>
        <v>3.873</v>
      </c>
      <c r="J36" s="12" t="s">
        <v>93</v>
      </c>
      <c r="K36" s="13">
        <f>'All data'!J37</f>
        <v>0.206</v>
      </c>
      <c r="L36" s="19">
        <f>'All data'!K37</f>
        <v>3.482</v>
      </c>
      <c r="M36" s="12" t="s">
        <v>93</v>
      </c>
      <c r="N36" s="17">
        <f>'All data'!L37</f>
        <v>0.171</v>
      </c>
      <c r="O36" s="15">
        <f>'All data'!M37</f>
        <v>103.4</v>
      </c>
      <c r="P36" s="12" t="s">
        <v>93</v>
      </c>
      <c r="Q36" s="16">
        <f>'All data'!N37</f>
        <v>1.7</v>
      </c>
      <c r="R36" s="23">
        <f>'All data'!O37</f>
        <v>4.56</v>
      </c>
      <c r="S36" s="12" t="s">
        <v>93</v>
      </c>
      <c r="T36" s="22">
        <f>'All data'!P37</f>
        <v>1.49</v>
      </c>
      <c r="U36" s="1"/>
      <c r="V36" s="14">
        <f>'All data'!Q37</f>
        <v>14.9998450813323</v>
      </c>
      <c r="W36" s="14">
        <f>'All data'!R37</f>
        <v>5.285730845021443</v>
      </c>
      <c r="X36" s="15"/>
      <c r="Y36" s="12"/>
      <c r="Z36" s="16"/>
    </row>
    <row r="38" spans="1:26" ht="15">
      <c r="A38" s="1" t="str">
        <f>'All data'!B39</f>
        <v>132-BR</v>
      </c>
      <c r="B38" s="5" t="str">
        <f>'All data'!C39</f>
        <v>a</v>
      </c>
      <c r="C38" s="5">
        <f>'All data'!D39</f>
        <v>0.1504</v>
      </c>
      <c r="D38" s="5">
        <f>'All data'!E39</f>
        <v>390</v>
      </c>
      <c r="E38" s="5">
        <f>'All data'!F39</f>
        <v>0.2</v>
      </c>
      <c r="F38" s="19">
        <f>'All data'!G39</f>
        <v>1.3209</v>
      </c>
      <c r="G38" s="12" t="s">
        <v>93</v>
      </c>
      <c r="H38" s="17">
        <f>'All data'!H39</f>
        <v>0.0275</v>
      </c>
      <c r="I38" s="19">
        <f>'All data'!I39</f>
        <v>7.989</v>
      </c>
      <c r="J38" s="12" t="s">
        <v>93</v>
      </c>
      <c r="K38" s="13">
        <f>'All data'!J39</f>
        <v>0.227</v>
      </c>
      <c r="L38" s="19">
        <f>'All data'!K39</f>
        <v>6.042</v>
      </c>
      <c r="M38" s="12" t="s">
        <v>93</v>
      </c>
      <c r="N38" s="17">
        <f>'All data'!L39</f>
        <v>0.139</v>
      </c>
      <c r="O38" s="15">
        <f>'All data'!M39</f>
        <v>104.7</v>
      </c>
      <c r="P38" s="12" t="s">
        <v>93</v>
      </c>
      <c r="Q38" s="16">
        <f>'All data'!N39</f>
        <v>1.8</v>
      </c>
      <c r="R38" s="20">
        <f>'All data'!O39</f>
        <v>27.18</v>
      </c>
      <c r="S38" s="12" t="s">
        <v>93</v>
      </c>
      <c r="T38" s="22">
        <f>'All data'!P39</f>
        <v>1.35</v>
      </c>
      <c r="U38" s="1"/>
      <c r="V38" s="14">
        <f>'All data'!Q39</f>
        <v>51.168757040931276</v>
      </c>
      <c r="W38" s="14">
        <f>'All data'!R39</f>
        <v>50.50167224080266</v>
      </c>
      <c r="X38" s="15">
        <f>'All data'!S39</f>
        <v>53.82000000000001</v>
      </c>
      <c r="Y38" s="12" t="s">
        <v>93</v>
      </c>
      <c r="Z38" s="16">
        <f>'All data'!T39</f>
        <v>2.2548170657505677</v>
      </c>
    </row>
    <row r="39" spans="1:26" ht="15">
      <c r="A39" s="1"/>
      <c r="B39" s="5"/>
      <c r="C39" s="5"/>
      <c r="D39" s="5">
        <f>'All data'!E40</f>
        <v>780</v>
      </c>
      <c r="E39" s="5">
        <f>'All data'!F40</f>
        <v>0.2</v>
      </c>
      <c r="F39" s="19">
        <f>'All data'!G40</f>
        <v>2.8696</v>
      </c>
      <c r="G39" s="12" t="s">
        <v>93</v>
      </c>
      <c r="H39" s="17">
        <f>'All data'!H40</f>
        <v>0.0495</v>
      </c>
      <c r="I39" s="19">
        <f>'All data'!I40</f>
        <v>12.002</v>
      </c>
      <c r="J39" s="12" t="s">
        <v>93</v>
      </c>
      <c r="K39" s="13">
        <f>'All data'!J40</f>
        <v>0.311</v>
      </c>
      <c r="L39" s="19">
        <f>'All data'!K40</f>
        <v>4.183</v>
      </c>
      <c r="M39" s="12" t="s">
        <v>93</v>
      </c>
      <c r="N39" s="17">
        <f>'All data'!L40</f>
        <v>0.072</v>
      </c>
      <c r="O39" s="15">
        <f>'All data'!M40</f>
        <v>102.7</v>
      </c>
      <c r="P39" s="12" t="s">
        <v>93</v>
      </c>
      <c r="Q39" s="16">
        <f>'All data'!N40</f>
        <v>1.1</v>
      </c>
      <c r="R39" s="20">
        <f>'All data'!O40</f>
        <v>23.44</v>
      </c>
      <c r="S39" s="12" t="s">
        <v>93</v>
      </c>
      <c r="T39" s="22">
        <f>'All data'!P40</f>
        <v>1.44</v>
      </c>
      <c r="U39" s="1"/>
      <c r="V39" s="14">
        <f>'All data'!Q40</f>
        <v>29.373237793701044</v>
      </c>
      <c r="W39" s="14">
        <f>'All data'!R40</f>
        <v>43.55258268301746</v>
      </c>
      <c r="X39" s="15"/>
      <c r="Y39" s="12"/>
      <c r="Z39" s="16"/>
    </row>
    <row r="40" spans="1:26" ht="15">
      <c r="A40" s="1"/>
      <c r="B40" s="5"/>
      <c r="C40" s="5"/>
      <c r="D40" s="5">
        <f>'All data'!E41</f>
        <v>1140</v>
      </c>
      <c r="E40" s="5">
        <f>'All data'!F41</f>
        <v>0.2</v>
      </c>
      <c r="F40" s="19">
        <f>'All data'!G41</f>
        <v>1.0646</v>
      </c>
      <c r="G40" s="12" t="s">
        <v>93</v>
      </c>
      <c r="H40" s="17">
        <f>'All data'!H41</f>
        <v>0.0179</v>
      </c>
      <c r="I40" s="19">
        <f>'All data'!I41</f>
        <v>3.62</v>
      </c>
      <c r="J40" s="12" t="s">
        <v>93</v>
      </c>
      <c r="K40" s="13">
        <f>'All data'!J41</f>
        <v>0.163</v>
      </c>
      <c r="L40" s="19">
        <f>'All data'!K41</f>
        <v>3.409</v>
      </c>
      <c r="M40" s="12" t="s">
        <v>93</v>
      </c>
      <c r="N40" s="17">
        <f>'All data'!L41</f>
        <v>0.153</v>
      </c>
      <c r="O40" s="15">
        <f>'All data'!M41</f>
        <v>101.5</v>
      </c>
      <c r="P40" s="12" t="s">
        <v>93</v>
      </c>
      <c r="Q40" s="16">
        <f>'All data'!N41</f>
        <v>2.1</v>
      </c>
      <c r="R40" s="23">
        <f>'All data'!O41</f>
        <v>3.2</v>
      </c>
      <c r="S40" s="12" t="s">
        <v>93</v>
      </c>
      <c r="T40" s="22">
        <f>'All data'!P41</f>
        <v>1.09</v>
      </c>
      <c r="U40" s="1"/>
      <c r="V40" s="14">
        <f>'All data'!Q41</f>
        <v>13.295027624309395</v>
      </c>
      <c r="W40" s="14">
        <f>'All data'!R41</f>
        <v>5.9457450761798585</v>
      </c>
      <c r="X40" s="15"/>
      <c r="Y40" s="12"/>
      <c r="Z40" s="16"/>
    </row>
    <row r="42" spans="1:26" ht="15">
      <c r="A42" s="1"/>
      <c r="B42" s="5" t="str">
        <f>'All data'!C43</f>
        <v>b</v>
      </c>
      <c r="C42" s="5">
        <f>'All data'!D43</f>
        <v>0.1527</v>
      </c>
      <c r="D42" s="5">
        <f>'All data'!E43</f>
        <v>390</v>
      </c>
      <c r="E42" s="5">
        <f>'All data'!F43</f>
        <v>0.2</v>
      </c>
      <c r="F42" s="19">
        <f>'All data'!G43</f>
        <v>1.0163</v>
      </c>
      <c r="G42" s="12" t="s">
        <v>93</v>
      </c>
      <c r="H42" s="17">
        <f>'All data'!H43</f>
        <v>0.0236</v>
      </c>
      <c r="I42" s="19">
        <f>'All data'!I43</f>
        <v>7.334</v>
      </c>
      <c r="J42" s="12" t="s">
        <v>93</v>
      </c>
      <c r="K42" s="13">
        <f>'All data'!J43</f>
        <v>0.251</v>
      </c>
      <c r="L42" s="19">
        <f>'All data'!K43</f>
        <v>7.215</v>
      </c>
      <c r="M42" s="12" t="s">
        <v>93</v>
      </c>
      <c r="N42" s="17">
        <f>'All data'!L43</f>
        <v>0.229</v>
      </c>
      <c r="O42" s="15">
        <f>'All data'!M43</f>
        <v>109.5</v>
      </c>
      <c r="P42" s="12" t="s">
        <v>93</v>
      </c>
      <c r="Q42" s="16">
        <f>'All data'!N43</f>
        <v>2.5</v>
      </c>
      <c r="R42" s="20">
        <f>'All data'!O43</f>
        <v>28.43</v>
      </c>
      <c r="S42" s="12" t="s">
        <v>93</v>
      </c>
      <c r="T42" s="22">
        <f>'All data'!P43</f>
        <v>1.67</v>
      </c>
      <c r="U42" s="1"/>
      <c r="V42" s="14">
        <f>'All data'!Q43</f>
        <v>59.19363239705482</v>
      </c>
      <c r="W42" s="14">
        <f>'All data'!R43</f>
        <v>58.00856967965722</v>
      </c>
      <c r="X42" s="15">
        <f>'All data'!S43</f>
        <v>49.01</v>
      </c>
      <c r="Y42" s="12" t="s">
        <v>93</v>
      </c>
      <c r="Z42" s="16">
        <f>'All data'!T43</f>
        <v>2.433495428391021</v>
      </c>
    </row>
    <row r="43" spans="1:26" ht="15">
      <c r="A43" s="1"/>
      <c r="B43" s="5"/>
      <c r="C43" s="5"/>
      <c r="D43" s="5">
        <f>'All data'!E44</f>
        <v>780</v>
      </c>
      <c r="E43" s="5">
        <f>'All data'!F44</f>
        <v>0.2</v>
      </c>
      <c r="F43" s="19">
        <f>'All data'!G44</f>
        <v>3.0003</v>
      </c>
      <c r="G43" s="12" t="s">
        <v>93</v>
      </c>
      <c r="H43" s="17">
        <f>'All data'!H44</f>
        <v>0.0512</v>
      </c>
      <c r="I43" s="19">
        <f>'All data'!I44</f>
        <v>11.594</v>
      </c>
      <c r="J43" s="12" t="s">
        <v>93</v>
      </c>
      <c r="K43" s="13">
        <f>'All data'!J44</f>
        <v>0.303</v>
      </c>
      <c r="L43" s="19">
        <f>'All data'!K44</f>
        <v>3.863</v>
      </c>
      <c r="M43" s="12" t="s">
        <v>93</v>
      </c>
      <c r="N43" s="17">
        <f>'All data'!L44</f>
        <v>0.07</v>
      </c>
      <c r="O43" s="15">
        <f>'All data'!M44</f>
        <v>103.2</v>
      </c>
      <c r="P43" s="12" t="s">
        <v>93</v>
      </c>
      <c r="Q43" s="16">
        <f>'All data'!N44</f>
        <v>0.9</v>
      </c>
      <c r="R43" s="20">
        <f>'All data'!O44</f>
        <v>17.83</v>
      </c>
      <c r="S43" s="12" t="s">
        <v>93</v>
      </c>
      <c r="T43" s="22">
        <f>'All data'!P44</f>
        <v>1.41</v>
      </c>
      <c r="U43" s="1"/>
      <c r="V43" s="14">
        <f>'All data'!Q44</f>
        <v>23.483189580817665</v>
      </c>
      <c r="W43" s="14">
        <f>'All data'!R44</f>
        <v>36.38033054478677</v>
      </c>
      <c r="X43" s="15"/>
      <c r="Y43" s="12"/>
      <c r="Z43" s="16"/>
    </row>
    <row r="44" spans="1:26" ht="15">
      <c r="A44" s="1"/>
      <c r="B44" s="5"/>
      <c r="C44" s="5"/>
      <c r="D44" s="5">
        <f>'All data'!E45</f>
        <v>1140</v>
      </c>
      <c r="E44" s="5">
        <f>'All data'!F45</f>
        <v>0.2</v>
      </c>
      <c r="F44" s="19">
        <f>'All data'!G45</f>
        <v>0.8545</v>
      </c>
      <c r="G44" s="12" t="s">
        <v>93</v>
      </c>
      <c r="H44" s="17">
        <f>'All data'!H45</f>
        <v>0.0149</v>
      </c>
      <c r="I44" s="19">
        <f>'All data'!I45</f>
        <v>2.93</v>
      </c>
      <c r="J44" s="12" t="s">
        <v>93</v>
      </c>
      <c r="K44" s="13">
        <f>'All data'!J45</f>
        <v>0.163</v>
      </c>
      <c r="L44" s="19">
        <f>'All data'!K45</f>
        <v>3.449</v>
      </c>
      <c r="M44" s="12" t="s">
        <v>93</v>
      </c>
      <c r="N44" s="17">
        <f>'All data'!L45</f>
        <v>0.19</v>
      </c>
      <c r="O44" s="15">
        <f>'All data'!M45</f>
        <v>100.4</v>
      </c>
      <c r="P44" s="12" t="s">
        <v>93</v>
      </c>
      <c r="Q44" s="16">
        <f>'All data'!N45</f>
        <v>2.7</v>
      </c>
      <c r="R44" s="23">
        <f>'All data'!O45</f>
        <v>2.75</v>
      </c>
      <c r="S44" s="12" t="s">
        <v>93</v>
      </c>
      <c r="T44" s="22">
        <f>'All data'!P45</f>
        <v>1.07</v>
      </c>
      <c r="U44" s="1"/>
      <c r="V44" s="14">
        <f>'All data'!Q45</f>
        <v>14.331911262798632</v>
      </c>
      <c r="W44" s="14">
        <f>'All data'!R45</f>
        <v>5.611099775556009</v>
      </c>
      <c r="X44" s="15"/>
      <c r="Y44" s="12"/>
      <c r="Z44" s="16"/>
    </row>
    <row r="46" spans="1:26" ht="15">
      <c r="A46" s="1" t="str">
        <f>'All data'!B47</f>
        <v>133-FLO</v>
      </c>
      <c r="B46" s="5" t="str">
        <f>'All data'!C47</f>
        <v>a</v>
      </c>
      <c r="C46" s="5">
        <f>'All data'!D47</f>
        <v>0.1353</v>
      </c>
      <c r="D46" s="5">
        <f>'All data'!E47</f>
        <v>390</v>
      </c>
      <c r="E46" s="5">
        <f>'All data'!F47</f>
        <v>0.2</v>
      </c>
      <c r="F46" s="19">
        <f>'All data'!G47</f>
        <v>0.8248</v>
      </c>
      <c r="G46" s="12" t="s">
        <v>93</v>
      </c>
      <c r="H46" s="17">
        <f>'All data'!H47</f>
        <v>0.0185</v>
      </c>
      <c r="I46" s="19">
        <f>'All data'!I47</f>
        <v>18.46</v>
      </c>
      <c r="J46" s="12" t="s">
        <v>93</v>
      </c>
      <c r="K46" s="13">
        <f>'All data'!J47</f>
        <v>0.495</v>
      </c>
      <c r="L46" s="19">
        <f>'All data'!K47</f>
        <v>22.36</v>
      </c>
      <c r="M46" s="12" t="s">
        <v>93</v>
      </c>
      <c r="N46" s="17">
        <f>'All data'!L47</f>
        <v>0.509</v>
      </c>
      <c r="O46" s="15">
        <f>'All data'!M47</f>
        <v>126.4</v>
      </c>
      <c r="P46" s="12" t="s">
        <v>93</v>
      </c>
      <c r="Q46" s="16">
        <f>'All data'!N47</f>
        <v>2.7</v>
      </c>
      <c r="R46" s="20">
        <f>'All data'!O47</f>
        <v>118.84</v>
      </c>
      <c r="S46" s="12" t="s">
        <v>93</v>
      </c>
      <c r="T46" s="22">
        <f>'All data'!P47</f>
        <v>3.7</v>
      </c>
      <c r="U46" s="1"/>
      <c r="V46" s="14">
        <f>'All data'!Q47</f>
        <v>87.10212351029253</v>
      </c>
      <c r="W46" s="14">
        <f>'All data'!R47</f>
        <v>51.36805705640805</v>
      </c>
      <c r="X46" s="15">
        <f>'All data'!S47</f>
        <v>231.35</v>
      </c>
      <c r="Y46" s="12" t="s">
        <v>93</v>
      </c>
      <c r="Z46" s="16">
        <f>'All data'!T47</f>
        <v>5.084466540356028</v>
      </c>
    </row>
    <row r="47" spans="1:26" ht="15">
      <c r="A47" s="1"/>
      <c r="B47" s="5"/>
      <c r="C47" s="5"/>
      <c r="D47" s="5">
        <f>'All data'!E48</f>
        <v>780</v>
      </c>
      <c r="E47" s="5">
        <f>'All data'!F48</f>
        <v>0.2</v>
      </c>
      <c r="F47" s="19">
        <f>'All data'!G48</f>
        <v>2.5071</v>
      </c>
      <c r="G47" s="12" t="s">
        <v>93</v>
      </c>
      <c r="H47" s="17">
        <f>'All data'!H48</f>
        <v>0.0436</v>
      </c>
      <c r="I47" s="19">
        <f>'All data'!I48</f>
        <v>17.405</v>
      </c>
      <c r="J47" s="12" t="s">
        <v>93</v>
      </c>
      <c r="K47" s="13">
        <f>'All data'!J48</f>
        <v>0.452</v>
      </c>
      <c r="L47" s="19">
        <f>'All data'!K48</f>
        <v>6.943</v>
      </c>
      <c r="M47" s="12" t="s">
        <v>93</v>
      </c>
      <c r="N47" s="17">
        <f>'All data'!L48</f>
        <v>0.121</v>
      </c>
      <c r="O47" s="15">
        <f>'All data'!M48</f>
        <v>106</v>
      </c>
      <c r="P47" s="12" t="s">
        <v>93</v>
      </c>
      <c r="Q47" s="16">
        <f>'All data'!N48</f>
        <v>1.1</v>
      </c>
      <c r="R47" s="20">
        <f>'All data'!O48</f>
        <v>77.78</v>
      </c>
      <c r="S47" s="12" t="s">
        <v>93</v>
      </c>
      <c r="T47" s="22">
        <f>'All data'!P48</f>
        <v>2.73</v>
      </c>
      <c r="U47" s="1"/>
      <c r="V47" s="14">
        <f>'All data'!Q48</f>
        <v>60.46328066647515</v>
      </c>
      <c r="W47" s="14">
        <f>'All data'!R48</f>
        <v>33.62005619191701</v>
      </c>
      <c r="X47" s="15"/>
      <c r="Y47" s="12"/>
      <c r="Z47" s="16"/>
    </row>
    <row r="48" spans="1:26" ht="15">
      <c r="A48" s="1"/>
      <c r="B48" s="5"/>
      <c r="C48" s="5"/>
      <c r="D48" s="5">
        <f>'All data'!E49</f>
        <v>1140</v>
      </c>
      <c r="E48" s="5">
        <f>'All data'!F49</f>
        <v>0.2</v>
      </c>
      <c r="F48" s="19">
        <f>'All data'!G49</f>
        <v>0.7117</v>
      </c>
      <c r="G48" s="12" t="s">
        <v>93</v>
      </c>
      <c r="H48" s="17">
        <f>'All data'!H49</f>
        <v>0.0294</v>
      </c>
      <c r="I48" s="19">
        <f>'All data'!I49</f>
        <v>6.566</v>
      </c>
      <c r="J48" s="12" t="s">
        <v>93</v>
      </c>
      <c r="K48" s="13">
        <f>'All data'!J49</f>
        <v>0.265</v>
      </c>
      <c r="L48" s="19">
        <f>'All data'!K49</f>
        <v>9.279</v>
      </c>
      <c r="M48" s="12" t="s">
        <v>93</v>
      </c>
      <c r="N48" s="17">
        <f>'All data'!L49</f>
        <v>0.505</v>
      </c>
      <c r="O48" s="15">
        <f>'All data'!M49</f>
        <v>109.5</v>
      </c>
      <c r="P48" s="12" t="s">
        <v>93</v>
      </c>
      <c r="Q48" s="16">
        <f>'All data'!N49</f>
        <v>4.9</v>
      </c>
      <c r="R48" s="23">
        <f>'All data'!O49</f>
        <v>34.73</v>
      </c>
      <c r="S48" s="12" t="s">
        <v>93</v>
      </c>
      <c r="T48" s="22">
        <f>'All data'!P49</f>
        <v>2.17</v>
      </c>
      <c r="U48" s="1"/>
      <c r="V48" s="14">
        <f>'All data'!Q49</f>
        <v>71.56516905269571</v>
      </c>
      <c r="W48" s="14">
        <f>'All data'!R49</f>
        <v>15.011886751674949</v>
      </c>
      <c r="X48" s="15"/>
      <c r="Y48" s="12"/>
      <c r="Z48" s="16"/>
    </row>
    <row r="50" spans="1:26" ht="15">
      <c r="A50" s="1" t="str">
        <f>'All data'!B51</f>
        <v>134-BR</v>
      </c>
      <c r="B50" s="5" t="str">
        <f>'All data'!C51</f>
        <v>b</v>
      </c>
      <c r="C50" s="5">
        <f>'All data'!D51</f>
        <v>0.1529</v>
      </c>
      <c r="D50" s="5">
        <f>'All data'!E51</f>
        <v>390</v>
      </c>
      <c r="E50" s="5">
        <f>'All data'!F51</f>
        <v>0.2</v>
      </c>
      <c r="F50" s="19">
        <f>'All data'!G51</f>
        <v>0.9291</v>
      </c>
      <c r="G50" s="12" t="s">
        <v>93</v>
      </c>
      <c r="H50" s="17">
        <f>'All data'!H51</f>
        <v>0.0288</v>
      </c>
      <c r="I50" s="19">
        <f>'All data'!I51</f>
        <v>5.843</v>
      </c>
      <c r="J50" s="12" t="s">
        <v>93</v>
      </c>
      <c r="K50" s="13">
        <f>'All data'!J51</f>
        <v>0.196</v>
      </c>
      <c r="L50" s="19">
        <f>'All data'!K51</f>
        <v>6.287</v>
      </c>
      <c r="M50" s="12" t="s">
        <v>93</v>
      </c>
      <c r="N50" s="17">
        <f>'All data'!L51</f>
        <v>0.235</v>
      </c>
      <c r="O50" s="15">
        <f>'All data'!M51</f>
        <v>106.2</v>
      </c>
      <c r="P50" s="12" t="s">
        <v>93</v>
      </c>
      <c r="Q50" s="16">
        <f>'All data'!N51</f>
        <v>3.5</v>
      </c>
      <c r="R50" s="20">
        <f>'All data'!O51</f>
        <v>20.31</v>
      </c>
      <c r="S50" s="12" t="s">
        <v>93</v>
      </c>
      <c r="T50" s="22">
        <f>'All data'!P51</f>
        <v>1.4</v>
      </c>
      <c r="U50" s="1"/>
      <c r="V50" s="14">
        <f>'All data'!Q51</f>
        <v>53.147338695875405</v>
      </c>
      <c r="W50" s="14">
        <f>'All data'!R51</f>
        <v>62.74328081556997</v>
      </c>
      <c r="X50" s="15">
        <f>'All data'!S51</f>
        <v>32.37</v>
      </c>
      <c r="Y50" s="12" t="s">
        <v>93</v>
      </c>
      <c r="Z50" s="16">
        <f>'All data'!T51</f>
        <v>2.839242856819402</v>
      </c>
    </row>
    <row r="51" spans="1:26" ht="15">
      <c r="A51" s="1"/>
      <c r="B51" s="5"/>
      <c r="C51" s="5"/>
      <c r="D51" s="5">
        <f>'All data'!E52</f>
        <v>780</v>
      </c>
      <c r="E51" s="5">
        <f>'All data'!F52</f>
        <v>0.2</v>
      </c>
      <c r="F51" s="19">
        <f>'All data'!G52</f>
        <v>5.0218</v>
      </c>
      <c r="G51" s="12" t="s">
        <v>93</v>
      </c>
      <c r="H51" s="17">
        <f>'All data'!H52</f>
        <v>0.0824</v>
      </c>
      <c r="I51" s="19">
        <f>'All data'!I52</f>
        <v>16.511</v>
      </c>
      <c r="J51" s="12" t="s">
        <v>93</v>
      </c>
      <c r="K51" s="13">
        <f>'All data'!J52</f>
        <v>0.473</v>
      </c>
      <c r="L51" s="19">
        <f>'All data'!K52</f>
        <v>3.285</v>
      </c>
      <c r="M51" s="12" t="s">
        <v>93</v>
      </c>
      <c r="N51" s="17">
        <f>'All data'!L52</f>
        <v>0.07</v>
      </c>
      <c r="O51" s="15">
        <f>'All data'!M52</f>
        <v>101.6</v>
      </c>
      <c r="P51" s="12" t="s">
        <v>93</v>
      </c>
      <c r="Q51" s="16">
        <f>'All data'!N52</f>
        <v>0.9</v>
      </c>
      <c r="R51" s="20">
        <f>'All data'!O52</f>
        <v>10.76</v>
      </c>
      <c r="S51" s="12" t="s">
        <v>93</v>
      </c>
      <c r="T51" s="22">
        <f>'All data'!P52</f>
        <v>2.33</v>
      </c>
      <c r="U51" s="1"/>
      <c r="V51" s="14">
        <f>'All data'!Q52</f>
        <v>9.96429047301799</v>
      </c>
      <c r="W51" s="14">
        <f>'All data'!R52</f>
        <v>33.24065492740192</v>
      </c>
      <c r="X51" s="15"/>
      <c r="Y51" s="12"/>
      <c r="Z51" s="16"/>
    </row>
    <row r="52" spans="1:26" ht="15">
      <c r="A52" s="1"/>
      <c r="B52" s="5"/>
      <c r="C52" s="5"/>
      <c r="D52" s="5">
        <f>'All data'!E53</f>
        <v>1140</v>
      </c>
      <c r="E52" s="5">
        <f>'All data'!F53</f>
        <v>0.2</v>
      </c>
      <c r="F52" s="19">
        <f>'All data'!G53</f>
        <v>0.9803</v>
      </c>
      <c r="G52" s="12" t="s">
        <v>93</v>
      </c>
      <c r="H52" s="17">
        <f>'All data'!H53</f>
        <v>0.0174</v>
      </c>
      <c r="I52" s="19">
        <f>'All data'!I53</f>
        <v>3.082</v>
      </c>
      <c r="J52" s="12" t="s">
        <v>93</v>
      </c>
      <c r="K52" s="13">
        <f>'All data'!J53</f>
        <v>0.126</v>
      </c>
      <c r="L52" s="19">
        <f>'All data'!K53</f>
        <v>3.162</v>
      </c>
      <c r="M52" s="12" t="s">
        <v>93</v>
      </c>
      <c r="N52" s="17">
        <f>'All data'!L53</f>
        <v>0.127</v>
      </c>
      <c r="O52" s="15">
        <f>'All data'!M53</f>
        <v>104.5</v>
      </c>
      <c r="P52" s="12" t="s">
        <v>93</v>
      </c>
      <c r="Q52" s="16">
        <f>'All data'!N53</f>
        <v>2.9</v>
      </c>
      <c r="R52" s="23">
        <f>'All data'!O53</f>
        <v>1.3</v>
      </c>
      <c r="S52" s="12" t="s">
        <v>93</v>
      </c>
      <c r="T52" s="22">
        <f>'All data'!P53</f>
        <v>0.82</v>
      </c>
      <c r="U52" s="1"/>
      <c r="V52" s="14">
        <f>'All data'!Q53</f>
        <v>6.449383517196626</v>
      </c>
      <c r="W52" s="14">
        <f>'All data'!R53</f>
        <v>4.0160642570281135</v>
      </c>
      <c r="X52" s="15"/>
      <c r="Y52" s="12"/>
      <c r="Z52" s="16"/>
    </row>
    <row r="54" spans="1:26" ht="15">
      <c r="A54" s="1"/>
      <c r="B54" s="5" t="str">
        <f>'All data'!C55</f>
        <v>c</v>
      </c>
      <c r="C54" s="5">
        <f>'All data'!D55</f>
        <v>0.1482</v>
      </c>
      <c r="D54" s="5">
        <f>'All data'!E55</f>
        <v>390</v>
      </c>
      <c r="E54" s="5">
        <f>'All data'!F55</f>
        <v>0.2</v>
      </c>
      <c r="F54" s="19">
        <f>'All data'!G55</f>
        <v>0.9677</v>
      </c>
      <c r="G54" s="12" t="s">
        <v>93</v>
      </c>
      <c r="H54" s="17">
        <f>'All data'!H55</f>
        <v>0.0257</v>
      </c>
      <c r="I54" s="19">
        <f>'All data'!I55</f>
        <v>5.945</v>
      </c>
      <c r="J54" s="12" t="s">
        <v>93</v>
      </c>
      <c r="K54" s="13">
        <f>'All data'!J55</f>
        <v>0.271</v>
      </c>
      <c r="L54" s="19">
        <f>'All data'!K55</f>
        <v>6.138</v>
      </c>
      <c r="M54" s="12" t="s">
        <v>93</v>
      </c>
      <c r="N54" s="17">
        <f>'All data'!L55</f>
        <v>0.253</v>
      </c>
      <c r="O54" s="15">
        <f>'All data'!M55</f>
        <v>107.5</v>
      </c>
      <c r="P54" s="12" t="s">
        <v>93</v>
      </c>
      <c r="Q54" s="16">
        <f>'All data'!N55</f>
        <v>2.6</v>
      </c>
      <c r="R54" s="20">
        <f>'All data'!O55</f>
        <v>20.83</v>
      </c>
      <c r="S54" s="12" t="s">
        <v>93</v>
      </c>
      <c r="T54" s="22">
        <f>'All data'!P55</f>
        <v>1.75</v>
      </c>
      <c r="U54" s="1"/>
      <c r="V54" s="14">
        <f>'All data'!Q55</f>
        <v>51.92608915054667</v>
      </c>
      <c r="W54" s="14">
        <f>'All data'!R55</f>
        <v>50.91664629674896</v>
      </c>
      <c r="X54" s="15">
        <f>'All data'!S55</f>
        <v>40.91</v>
      </c>
      <c r="Y54" s="12" t="s">
        <v>93</v>
      </c>
      <c r="Z54" s="16">
        <f>'All data'!T55</f>
        <v>2.9822307087145354</v>
      </c>
    </row>
    <row r="55" spans="1:26" ht="15">
      <c r="A55" s="1"/>
      <c r="B55" s="5"/>
      <c r="C55" s="5"/>
      <c r="D55" s="5">
        <f>'All data'!E56</f>
        <v>780</v>
      </c>
      <c r="E55" s="5">
        <f>'All data'!F56</f>
        <v>0.2</v>
      </c>
      <c r="F55" s="19">
        <f>'All data'!G56</f>
        <v>4.6901</v>
      </c>
      <c r="G55" s="12" t="s">
        <v>93</v>
      </c>
      <c r="H55" s="17">
        <f>'All data'!H56</f>
        <v>0.1027</v>
      </c>
      <c r="I55" s="19">
        <f>'All data'!I56</f>
        <v>16.5</v>
      </c>
      <c r="J55" s="12" t="s">
        <v>93</v>
      </c>
      <c r="K55" s="13">
        <f>'All data'!J56</f>
        <v>0.521</v>
      </c>
      <c r="L55" s="19">
        <f>'All data'!K56</f>
        <v>3.515</v>
      </c>
      <c r="M55" s="12" t="s">
        <v>93</v>
      </c>
      <c r="N55" s="17">
        <f>'All data'!L56</f>
        <v>0.064</v>
      </c>
      <c r="O55" s="15">
        <f>'All data'!M56</f>
        <v>100.3</v>
      </c>
      <c r="P55" s="12" t="s">
        <v>93</v>
      </c>
      <c r="Q55" s="16">
        <f>'All data'!N56</f>
        <v>0.8</v>
      </c>
      <c r="R55" s="20">
        <f>'All data'!O56</f>
        <v>17.65</v>
      </c>
      <c r="S55" s="12" t="s">
        <v>93</v>
      </c>
      <c r="T55" s="22">
        <f>'All data'!P56</f>
        <v>2.06</v>
      </c>
      <c r="U55" s="1"/>
      <c r="V55" s="14">
        <f>'All data'!Q56</f>
        <v>15.85290909090909</v>
      </c>
      <c r="W55" s="14">
        <f>'All data'!R56</f>
        <v>43.14348570031777</v>
      </c>
      <c r="X55" s="15"/>
      <c r="Y55" s="12"/>
      <c r="Z55" s="16"/>
    </row>
    <row r="56" spans="1:26" ht="15">
      <c r="A56" s="1"/>
      <c r="B56" s="5"/>
      <c r="C56" s="5"/>
      <c r="D56" s="5">
        <f>'All data'!E57</f>
        <v>1140</v>
      </c>
      <c r="E56" s="5">
        <f>'All data'!F57</f>
        <v>0.2</v>
      </c>
      <c r="F56" s="19">
        <f>'All data'!G57</f>
        <v>1.2908</v>
      </c>
      <c r="G56" s="12" t="s">
        <v>93</v>
      </c>
      <c r="H56" s="17">
        <f>'All data'!H57</f>
        <v>0.0299</v>
      </c>
      <c r="I56" s="19">
        <f>'All data'!I57</f>
        <v>4.202</v>
      </c>
      <c r="J56" s="12" t="s">
        <v>93</v>
      </c>
      <c r="K56" s="13">
        <f>'All data'!J57</f>
        <v>0.215</v>
      </c>
      <c r="L56" s="19">
        <f>'All data'!K57</f>
        <v>3.237</v>
      </c>
      <c r="M56" s="12" t="s">
        <v>93</v>
      </c>
      <c r="N56" s="17">
        <f>'All data'!L57</f>
        <v>0.144</v>
      </c>
      <c r="O56" s="15">
        <f>'All data'!M57</f>
        <v>105.2</v>
      </c>
      <c r="P56" s="12" t="s">
        <v>93</v>
      </c>
      <c r="Q56" s="16">
        <f>'All data'!N57</f>
        <v>1.6</v>
      </c>
      <c r="R56" s="23">
        <f>'All data'!O57</f>
        <v>2.43</v>
      </c>
      <c r="S56" s="12" t="s">
        <v>93</v>
      </c>
      <c r="T56" s="22">
        <f>'All data'!P57</f>
        <v>1.26</v>
      </c>
      <c r="U56" s="1"/>
      <c r="V56" s="14">
        <f>'All data'!Q57</f>
        <v>8.570347453593529</v>
      </c>
      <c r="W56" s="14">
        <f>'All data'!R57</f>
        <v>5.939868002933269</v>
      </c>
      <c r="X56" s="15"/>
      <c r="Y56" s="12"/>
      <c r="Z56" s="16"/>
    </row>
    <row r="58" spans="1:26" ht="15">
      <c r="A58" s="1"/>
      <c r="B58" s="5" t="str">
        <f>'All data'!C59</f>
        <v>d</v>
      </c>
      <c r="C58" s="5">
        <f>'All data'!D59</f>
        <v>0.134</v>
      </c>
      <c r="D58" s="5">
        <f>'All data'!E59</f>
        <v>390</v>
      </c>
      <c r="E58" s="5">
        <f>'All data'!F59</f>
        <v>0.2</v>
      </c>
      <c r="F58" s="19">
        <f>'All data'!G59</f>
        <v>0.7762</v>
      </c>
      <c r="G58" s="12" t="s">
        <v>93</v>
      </c>
      <c r="H58" s="17">
        <f>'All data'!H59</f>
        <v>0.0204</v>
      </c>
      <c r="I58" s="19">
        <f>'All data'!I59</f>
        <v>5.102</v>
      </c>
      <c r="J58" s="12" t="s">
        <v>93</v>
      </c>
      <c r="K58" s="13">
        <f>'All data'!J59</f>
        <v>0.192</v>
      </c>
      <c r="L58" s="19">
        <f>'All data'!K59</f>
        <v>6.5</v>
      </c>
      <c r="M58" s="12" t="s">
        <v>93</v>
      </c>
      <c r="N58" s="17">
        <f>'All data'!L59</f>
        <v>0.225</v>
      </c>
      <c r="O58" s="15">
        <f>'All data'!M59</f>
        <v>105.2</v>
      </c>
      <c r="P58" s="12" t="s">
        <v>93</v>
      </c>
      <c r="Q58" s="16">
        <f>'All data'!N59</f>
        <v>2.9</v>
      </c>
      <c r="R58" s="20">
        <f>'All data'!O59</f>
        <v>20.59</v>
      </c>
      <c r="S58" s="12" t="s">
        <v>93</v>
      </c>
      <c r="T58" s="22">
        <f>'All data'!P59</f>
        <v>1.41</v>
      </c>
      <c r="U58" s="1"/>
      <c r="V58" s="14">
        <f>'All data'!Q59</f>
        <v>54.078008624069</v>
      </c>
      <c r="W58" s="14">
        <f>'All data'!R59</f>
        <v>53.10807325251483</v>
      </c>
      <c r="X58" s="15">
        <f>'All data'!S59</f>
        <v>38.77</v>
      </c>
      <c r="Y58" s="12" t="s">
        <v>93</v>
      </c>
      <c r="Z58" s="16">
        <f>'All data'!T59</f>
        <v>2.7484904947989177</v>
      </c>
    </row>
    <row r="59" spans="1:26" ht="15">
      <c r="A59" s="1"/>
      <c r="B59" s="5"/>
      <c r="C59" s="5"/>
      <c r="D59" s="5">
        <f>'All data'!E60</f>
        <v>780</v>
      </c>
      <c r="E59" s="5">
        <f>'All data'!F60</f>
        <v>0.2</v>
      </c>
      <c r="F59" s="19">
        <f>'All data'!G60</f>
        <v>4.0497</v>
      </c>
      <c r="G59" s="12" t="s">
        <v>93</v>
      </c>
      <c r="H59" s="17">
        <f>'All data'!H60</f>
        <v>0.0828</v>
      </c>
      <c r="I59" s="19">
        <f>'All data'!I60</f>
        <v>14.14</v>
      </c>
      <c r="J59" s="12" t="s">
        <v>93</v>
      </c>
      <c r="K59" s="13">
        <f>'All data'!J60</f>
        <v>0.44</v>
      </c>
      <c r="L59" s="19">
        <f>'All data'!K60</f>
        <v>3.445</v>
      </c>
      <c r="M59" s="12" t="s">
        <v>93</v>
      </c>
      <c r="N59" s="17">
        <f>'All data'!L60</f>
        <v>0.067</v>
      </c>
      <c r="O59" s="15">
        <f>'All data'!M60</f>
        <v>100.8</v>
      </c>
      <c r="P59" s="12" t="s">
        <v>93</v>
      </c>
      <c r="Q59" s="16">
        <f>'All data'!N60</f>
        <v>0.8</v>
      </c>
      <c r="R59" s="20">
        <f>'All data'!O60</f>
        <v>14.75</v>
      </c>
      <c r="S59" s="12" t="s">
        <v>93</v>
      </c>
      <c r="T59" s="22">
        <f>'All data'!P60</f>
        <v>2.06</v>
      </c>
      <c r="U59" s="1"/>
      <c r="V59" s="14">
        <f>'All data'!Q60</f>
        <v>13.97807637906648</v>
      </c>
      <c r="W59" s="14">
        <f>'All data'!R60</f>
        <v>38.04488006190353</v>
      </c>
      <c r="X59" s="15"/>
      <c r="Y59" s="12"/>
      <c r="Z59" s="16"/>
    </row>
    <row r="60" spans="1:26" ht="15">
      <c r="A60" s="1"/>
      <c r="B60" s="5"/>
      <c r="C60" s="5"/>
      <c r="D60" s="5">
        <f>'All data'!E61</f>
        <v>1140</v>
      </c>
      <c r="E60" s="5">
        <f>'All data'!F61</f>
        <v>0.2</v>
      </c>
      <c r="F60" s="19">
        <f>'All data'!G61</f>
        <v>1.0495</v>
      </c>
      <c r="G60" s="12" t="s">
        <v>93</v>
      </c>
      <c r="H60" s="17">
        <f>'All data'!H61</f>
        <v>0.0245</v>
      </c>
      <c r="I60" s="19">
        <f>'All data'!I61</f>
        <v>3.61</v>
      </c>
      <c r="J60" s="12" t="s">
        <v>93</v>
      </c>
      <c r="K60" s="13">
        <f>'All data'!J61</f>
        <v>0.174</v>
      </c>
      <c r="L60" s="19">
        <f>'All data'!K61</f>
        <v>3.395</v>
      </c>
      <c r="M60" s="12" t="s">
        <v>93</v>
      </c>
      <c r="N60" s="17">
        <f>'All data'!L61</f>
        <v>0.146</v>
      </c>
      <c r="O60" s="15">
        <f>'All data'!M61</f>
        <v>105.2</v>
      </c>
      <c r="P60" s="12" t="s">
        <v>93</v>
      </c>
      <c r="Q60" s="16">
        <f>'All data'!N61</f>
        <v>2.1</v>
      </c>
      <c r="R60" s="23">
        <f>'All data'!O61</f>
        <v>3.43</v>
      </c>
      <c r="S60" s="12" t="s">
        <v>93</v>
      </c>
      <c r="T60" s="22">
        <f>'All data'!P61</f>
        <v>1.15</v>
      </c>
      <c r="U60" s="1"/>
      <c r="V60" s="14">
        <f>'All data'!Q61</f>
        <v>12.731855955678672</v>
      </c>
      <c r="W60" s="14">
        <f>'All data'!R61</f>
        <v>8.847046685581635</v>
      </c>
      <c r="X60" s="15"/>
      <c r="Y60" s="12"/>
      <c r="Z60" s="16"/>
    </row>
    <row r="62" spans="1:26" ht="15">
      <c r="A62" s="1" t="str">
        <f>'All data'!B63</f>
        <v>135-FLO</v>
      </c>
      <c r="B62" s="5" t="str">
        <f>'All data'!C63</f>
        <v>a</v>
      </c>
      <c r="C62" s="5">
        <f>'All data'!D63</f>
        <v>0.1353</v>
      </c>
      <c r="D62" s="5">
        <f>'All data'!E63</f>
        <v>390</v>
      </c>
      <c r="E62" s="5">
        <f>'All data'!F63</f>
        <v>0.2</v>
      </c>
      <c r="F62" s="19">
        <f>'All data'!G63</f>
        <v>0.5552</v>
      </c>
      <c r="G62" s="12" t="s">
        <v>93</v>
      </c>
      <c r="H62" s="17">
        <f>'All data'!H63</f>
        <v>0.0248</v>
      </c>
      <c r="I62" s="19">
        <f>'All data'!I63</f>
        <v>11.108</v>
      </c>
      <c r="J62" s="12" t="s">
        <v>93</v>
      </c>
      <c r="K62" s="13">
        <f>'All data'!J63</f>
        <v>0.287</v>
      </c>
      <c r="L62" s="19">
        <f>'All data'!K63</f>
        <v>20.006</v>
      </c>
      <c r="M62" s="12" t="s">
        <v>93</v>
      </c>
      <c r="N62" s="17">
        <f>'All data'!L63</f>
        <v>0.887</v>
      </c>
      <c r="O62" s="15">
        <f>'All data'!M63</f>
        <v>128.3</v>
      </c>
      <c r="P62" s="12" t="s">
        <v>93</v>
      </c>
      <c r="Q62" s="16">
        <f>'All data'!N63</f>
        <v>6</v>
      </c>
      <c r="R62" s="20">
        <f>'All data'!O63</f>
        <v>70.22</v>
      </c>
      <c r="S62" s="12" t="s">
        <v>93</v>
      </c>
      <c r="T62" s="22">
        <f>'All data'!P63</f>
        <v>2.2</v>
      </c>
      <c r="U62" s="1"/>
      <c r="V62" s="14">
        <f>'All data'!Q63</f>
        <v>85.53084263593806</v>
      </c>
      <c r="W62" s="14">
        <f>'All data'!R63</f>
        <v>39.374229000785014</v>
      </c>
      <c r="X62" s="15">
        <f>'All data'!S63</f>
        <v>178.34</v>
      </c>
      <c r="Y62" s="12" t="s">
        <v>93</v>
      </c>
      <c r="Z62" s="16">
        <f>'All data'!T63</f>
        <v>3.78972294501854</v>
      </c>
    </row>
    <row r="63" spans="1:26" ht="15">
      <c r="A63" s="1"/>
      <c r="B63" s="5"/>
      <c r="C63" s="5"/>
      <c r="D63" s="5">
        <f>'All data'!E64</f>
        <v>780</v>
      </c>
      <c r="E63" s="5">
        <f>'All data'!F64</f>
        <v>0.2</v>
      </c>
      <c r="F63" s="19">
        <f>'All data'!G64</f>
        <v>4.3527</v>
      </c>
      <c r="G63" s="12" t="s">
        <v>93</v>
      </c>
      <c r="H63" s="17">
        <f>'All data'!H64</f>
        <v>0.0701</v>
      </c>
      <c r="I63" s="19">
        <f>'All data'!I64</f>
        <v>25.902</v>
      </c>
      <c r="J63" s="12" t="s">
        <v>93</v>
      </c>
      <c r="K63" s="13">
        <f>'All data'!J64</f>
        <v>0.579</v>
      </c>
      <c r="L63" s="19">
        <f>'All data'!K64</f>
        <v>5.944</v>
      </c>
      <c r="M63" s="12" t="s">
        <v>93</v>
      </c>
      <c r="N63" s="17">
        <f>'All data'!L64</f>
        <v>0.071</v>
      </c>
      <c r="O63" s="15">
        <f>'All data'!M64</f>
        <v>105.2</v>
      </c>
      <c r="P63" s="12" t="s">
        <v>93</v>
      </c>
      <c r="Q63" s="16">
        <f>'All data'!N64</f>
        <v>0.9</v>
      </c>
      <c r="R63" s="20">
        <f>'All data'!O64</f>
        <v>96.4</v>
      </c>
      <c r="S63" s="12" t="s">
        <v>93</v>
      </c>
      <c r="T63" s="22">
        <f>'All data'!P64</f>
        <v>2.76</v>
      </c>
      <c r="U63" s="1"/>
      <c r="V63" s="14">
        <f>'All data'!Q64</f>
        <v>50.35487607134584</v>
      </c>
      <c r="W63" s="14">
        <f>'All data'!R64</f>
        <v>54.054054054054056</v>
      </c>
      <c r="X63" s="15"/>
      <c r="Y63" s="12"/>
      <c r="Z63" s="16"/>
    </row>
    <row r="64" spans="1:26" ht="15">
      <c r="A64" s="1"/>
      <c r="B64" s="5"/>
      <c r="C64" s="5"/>
      <c r="D64" s="5">
        <f>'All data'!E65</f>
        <v>1140</v>
      </c>
      <c r="E64" s="5">
        <f>'All data'!F65</f>
        <v>0.2</v>
      </c>
      <c r="F64" s="19">
        <f>'All data'!G65</f>
        <v>1.6542</v>
      </c>
      <c r="G64" s="12" t="s">
        <v>93</v>
      </c>
      <c r="H64" s="17">
        <f>'All data'!H65</f>
        <v>0.0218</v>
      </c>
      <c r="I64" s="19">
        <f>'All data'!I65</f>
        <v>6.437</v>
      </c>
      <c r="J64" s="12" t="s">
        <v>93</v>
      </c>
      <c r="K64" s="13">
        <f>'All data'!J65</f>
        <v>0.205</v>
      </c>
      <c r="L64" s="19">
        <f>'All data'!K65</f>
        <v>3.914</v>
      </c>
      <c r="M64" s="12" t="s">
        <v>93</v>
      </c>
      <c r="N64" s="17">
        <f>'All data'!L65</f>
        <v>0.112</v>
      </c>
      <c r="O64" s="15">
        <f>'All data'!M65</f>
        <v>104.2</v>
      </c>
      <c r="P64" s="12" t="s">
        <v>93</v>
      </c>
      <c r="Q64" s="16">
        <f>'All data'!N65</f>
        <v>1.5</v>
      </c>
      <c r="R64" s="23">
        <f>'All data'!O65</f>
        <v>11.72</v>
      </c>
      <c r="S64" s="12" t="s">
        <v>93</v>
      </c>
      <c r="T64" s="22">
        <f>'All data'!P65</f>
        <v>1.38</v>
      </c>
      <c r="U64" s="1"/>
      <c r="V64" s="14">
        <f>'All data'!Q65</f>
        <v>24.6343949044586</v>
      </c>
      <c r="W64" s="14">
        <f>'All data'!R65</f>
        <v>6.5717169451609285</v>
      </c>
      <c r="X64" s="15"/>
      <c r="Y64" s="12"/>
      <c r="Z64" s="16"/>
    </row>
    <row r="66" spans="1:26" ht="15">
      <c r="A66" s="1" t="str">
        <f>'All data'!B67</f>
        <v>138-PAV</v>
      </c>
      <c r="B66" s="5" t="str">
        <f>'All data'!C67</f>
        <v>b</v>
      </c>
      <c r="C66" s="5">
        <f>'All data'!D67</f>
        <v>0.1304</v>
      </c>
      <c r="D66" s="5">
        <f>'All data'!E67</f>
        <v>390</v>
      </c>
      <c r="E66" s="5">
        <f>'All data'!F67</f>
        <v>0.2</v>
      </c>
      <c r="F66" s="19">
        <f>'All data'!G67</f>
        <v>0.8286</v>
      </c>
      <c r="G66" s="12" t="s">
        <v>93</v>
      </c>
      <c r="H66" s="17">
        <f>'All data'!H67</f>
        <v>0.0266</v>
      </c>
      <c r="I66" s="19">
        <f>'All data'!I67</f>
        <v>69.034</v>
      </c>
      <c r="J66" s="12" t="s">
        <v>93</v>
      </c>
      <c r="K66" s="13">
        <f>'All data'!J67</f>
        <v>1.491</v>
      </c>
      <c r="L66" s="19">
        <f>'All data'!K67</f>
        <v>83.32</v>
      </c>
      <c r="M66" s="12" t="s">
        <v>93</v>
      </c>
      <c r="N66" s="17">
        <f>'All data'!L67</f>
        <v>2.393</v>
      </c>
      <c r="O66" s="15">
        <f>'All data'!M67</f>
        <v>198.1</v>
      </c>
      <c r="P66" s="12" t="s">
        <v>93</v>
      </c>
      <c r="Q66" s="16">
        <f>'All data'!N67</f>
        <v>6</v>
      </c>
      <c r="R66" s="20">
        <f>'All data'!O67</f>
        <v>512.49</v>
      </c>
      <c r="S66" s="12" t="s">
        <v>93</v>
      </c>
      <c r="T66" s="22">
        <f>'All data'!P67</f>
        <v>11.5</v>
      </c>
      <c r="U66" s="1"/>
      <c r="V66" s="14">
        <f>'All data'!Q67</f>
        <v>96.80548135701247</v>
      </c>
      <c r="W66" s="14">
        <f>'All data'!R67</f>
        <v>63.352493973669574</v>
      </c>
      <c r="X66" s="15">
        <f>'All data'!S67</f>
        <v>808.9499999999999</v>
      </c>
      <c r="Y66" s="12" t="s">
        <v>93</v>
      </c>
      <c r="Z66" s="16">
        <f>'All data'!T67</f>
        <v>13.113313845096517</v>
      </c>
    </row>
    <row r="67" spans="1:26" ht="15">
      <c r="A67" s="1"/>
      <c r="B67" s="5"/>
      <c r="C67" s="5"/>
      <c r="D67" s="5">
        <f>'All data'!E68</f>
        <v>780</v>
      </c>
      <c r="E67" s="5">
        <f>'All data'!F68</f>
        <v>0.2</v>
      </c>
      <c r="F67" s="19">
        <f>'All data'!G68</f>
        <v>2.6692</v>
      </c>
      <c r="G67" s="12" t="s">
        <v>93</v>
      </c>
      <c r="H67" s="17">
        <f>'All data'!H68</f>
        <v>0.0432</v>
      </c>
      <c r="I67" s="19">
        <f>'All data'!I68</f>
        <v>45.406</v>
      </c>
      <c r="J67" s="12" t="s">
        <v>93</v>
      </c>
      <c r="K67" s="13">
        <f>'All data'!J68</f>
        <v>0.993</v>
      </c>
      <c r="L67" s="19">
        <f>'All data'!K68</f>
        <v>16.994</v>
      </c>
      <c r="M67" s="12" t="s">
        <v>93</v>
      </c>
      <c r="N67" s="17">
        <f>'All data'!L68</f>
        <v>0.199</v>
      </c>
      <c r="O67" s="15">
        <f>'All data'!M68</f>
        <v>116.7</v>
      </c>
      <c r="P67" s="12" t="s">
        <v>93</v>
      </c>
      <c r="Q67" s="16">
        <f>'All data'!N68</f>
        <v>1.1</v>
      </c>
      <c r="R67" s="20">
        <f>'All data'!O68</f>
        <v>288.34</v>
      </c>
      <c r="S67" s="12" t="s">
        <v>93</v>
      </c>
      <c r="T67" s="22">
        <f>'All data'!P68</f>
        <v>6.21</v>
      </c>
      <c r="U67" s="1"/>
      <c r="V67" s="14">
        <f>'All data'!Q68</f>
        <v>82.8074175219134</v>
      </c>
      <c r="W67" s="14">
        <f>'All data'!R68</f>
        <v>35.6437357067804</v>
      </c>
      <c r="X67" s="15"/>
      <c r="Y67" s="12"/>
      <c r="Z67" s="16"/>
    </row>
    <row r="68" spans="1:26" ht="15">
      <c r="A68" s="1"/>
      <c r="B68" s="5"/>
      <c r="C68" s="5"/>
      <c r="D68" s="5">
        <f>'All data'!E69</f>
        <v>1140</v>
      </c>
      <c r="E68" s="5">
        <f>'All data'!F69</f>
        <v>0.2</v>
      </c>
      <c r="F68" s="19">
        <f>'All data'!G69</f>
        <v>0.4521</v>
      </c>
      <c r="G68" s="12" t="s">
        <v>93</v>
      </c>
      <c r="H68" s="17">
        <f>'All data'!H69</f>
        <v>0.0103</v>
      </c>
      <c r="I68" s="19">
        <f>'All data'!I69</f>
        <v>2.393</v>
      </c>
      <c r="J68" s="12" t="s">
        <v>93</v>
      </c>
      <c r="K68" s="13">
        <f>'All data'!J69</f>
        <v>0.135</v>
      </c>
      <c r="L68" s="19">
        <f>'All data'!K69</f>
        <v>5.323</v>
      </c>
      <c r="M68" s="12" t="s">
        <v>93</v>
      </c>
      <c r="N68" s="17">
        <f>'All data'!L69</f>
        <v>0.307</v>
      </c>
      <c r="O68" s="15">
        <f>'All data'!M69</f>
        <v>110.1</v>
      </c>
      <c r="P68" s="12" t="s">
        <v>93</v>
      </c>
      <c r="Q68" s="16">
        <f>'All data'!N69</f>
        <v>3.6</v>
      </c>
      <c r="R68" s="23">
        <f>'All data'!O69</f>
        <v>8.12</v>
      </c>
      <c r="S68" s="12" t="s">
        <v>93</v>
      </c>
      <c r="T68" s="22">
        <f>'All data'!P69</f>
        <v>1.07</v>
      </c>
      <c r="U68" s="1"/>
      <c r="V68" s="14">
        <f>'All data'!Q69</f>
        <v>44.24772252402842</v>
      </c>
      <c r="W68" s="14">
        <f>'All data'!R69</f>
        <v>1.003770319550034</v>
      </c>
      <c r="X68" s="15"/>
      <c r="Y68" s="12"/>
      <c r="Z68" s="16"/>
    </row>
    <row r="70" spans="1:26" ht="15">
      <c r="A70" s="1"/>
      <c r="B70" s="5" t="str">
        <f>'All data'!C71</f>
        <v>c</v>
      </c>
      <c r="C70" s="5">
        <f>'All data'!D71</f>
        <v>0.1363</v>
      </c>
      <c r="D70" s="5">
        <f>'All data'!E71</f>
        <v>390</v>
      </c>
      <c r="E70" s="5">
        <f>'All data'!F71</f>
        <v>0.2</v>
      </c>
      <c r="F70" s="19">
        <f>'All data'!G71</f>
        <v>1.0343</v>
      </c>
      <c r="G70" s="12" t="s">
        <v>93</v>
      </c>
      <c r="H70" s="17">
        <f>'All data'!H71</f>
        <v>0.0254</v>
      </c>
      <c r="I70" s="19">
        <f>'All data'!I71</f>
        <v>72.114</v>
      </c>
      <c r="J70" s="12" t="s">
        <v>93</v>
      </c>
      <c r="K70" s="13">
        <f>'All data'!J71</f>
        <v>1.994</v>
      </c>
      <c r="L70" s="19">
        <f>'All data'!K71</f>
        <v>69.626</v>
      </c>
      <c r="M70" s="12" t="s">
        <v>93</v>
      </c>
      <c r="N70" s="17">
        <f>'All data'!L71</f>
        <v>1.091</v>
      </c>
      <c r="O70" s="15">
        <f>'All data'!M71</f>
        <v>182.1</v>
      </c>
      <c r="P70" s="12" t="s">
        <v>93</v>
      </c>
      <c r="Q70" s="16">
        <f>'All data'!N71</f>
        <v>3</v>
      </c>
      <c r="R70" s="20">
        <f>'All data'!O71</f>
        <v>508.51</v>
      </c>
      <c r="S70" s="12" t="s">
        <v>93</v>
      </c>
      <c r="T70" s="22">
        <f>'All data'!P71</f>
        <v>14.69</v>
      </c>
      <c r="U70" s="1"/>
      <c r="V70" s="14">
        <f>'All data'!Q71</f>
        <v>96.11159136922095</v>
      </c>
      <c r="W70" s="14">
        <f>'All data'!R71</f>
        <v>64.42625650901442</v>
      </c>
      <c r="X70" s="15">
        <f>'All data'!S71</f>
        <v>789.2900000000001</v>
      </c>
      <c r="Y70" s="12" t="s">
        <v>93</v>
      </c>
      <c r="Z70" s="16">
        <f>'All data'!T71</f>
        <v>16.350440361042267</v>
      </c>
    </row>
    <row r="71" spans="1:26" ht="15">
      <c r="A71" s="1"/>
      <c r="B71" s="5"/>
      <c r="C71" s="5"/>
      <c r="D71" s="5">
        <f>'All data'!E72</f>
        <v>780</v>
      </c>
      <c r="E71" s="5">
        <f>'All data'!F72</f>
        <v>0.2</v>
      </c>
      <c r="F71" s="19">
        <f>'All data'!G72</f>
        <v>2.8438</v>
      </c>
      <c r="G71" s="12" t="s">
        <v>93</v>
      </c>
      <c r="H71" s="17">
        <f>'All data'!H72</f>
        <v>0.0629</v>
      </c>
      <c r="I71" s="19">
        <f>'All data'!I72</f>
        <v>45.812</v>
      </c>
      <c r="J71" s="12" t="s">
        <v>93</v>
      </c>
      <c r="K71" s="13">
        <f>'All data'!J72</f>
        <v>1.282</v>
      </c>
      <c r="L71" s="19">
        <f>'All data'!K72</f>
        <v>16.087</v>
      </c>
      <c r="M71" s="12" t="s">
        <v>93</v>
      </c>
      <c r="N71" s="17">
        <f>'All data'!L72</f>
        <v>0.177</v>
      </c>
      <c r="O71" s="15">
        <f>'All data'!M72</f>
        <v>115.2</v>
      </c>
      <c r="P71" s="12" t="s">
        <v>93</v>
      </c>
      <c r="Q71" s="16">
        <f>'All data'!N72</f>
        <v>0.9</v>
      </c>
      <c r="R71" s="20">
        <f>'All data'!O72</f>
        <v>274.93</v>
      </c>
      <c r="S71" s="12" t="s">
        <v>93</v>
      </c>
      <c r="T71" s="22">
        <f>'All data'!P72</f>
        <v>7.12</v>
      </c>
      <c r="U71" s="1"/>
      <c r="V71" s="14">
        <f>'All data'!Q72</f>
        <v>81.79725617742076</v>
      </c>
      <c r="W71" s="14">
        <f>'All data'!R72</f>
        <v>34.8325710448631</v>
      </c>
      <c r="X71" s="15"/>
      <c r="Y71" s="12"/>
      <c r="Z71" s="16"/>
    </row>
    <row r="72" spans="1:26" ht="15">
      <c r="A72" s="1"/>
      <c r="B72" s="5"/>
      <c r="C72" s="5"/>
      <c r="D72" s="5">
        <f>'All data'!E73</f>
        <v>1140</v>
      </c>
      <c r="E72" s="5">
        <f>'All data'!F73</f>
        <v>0.2</v>
      </c>
      <c r="F72" s="19">
        <f>'All data'!G73</f>
        <v>0.3946</v>
      </c>
      <c r="G72" s="12" t="s">
        <v>93</v>
      </c>
      <c r="H72" s="17">
        <f>'All data'!H73</f>
        <v>0.0154</v>
      </c>
      <c r="I72" s="19">
        <f>'All data'!I73</f>
        <v>1.962</v>
      </c>
      <c r="J72" s="12" t="s">
        <v>93</v>
      </c>
      <c r="K72" s="13">
        <f>'All data'!J73</f>
        <v>0.116</v>
      </c>
      <c r="L72" s="19">
        <f>'All data'!K73</f>
        <v>4.936</v>
      </c>
      <c r="M72" s="12" t="s">
        <v>93</v>
      </c>
      <c r="N72" s="17">
        <f>'All data'!L73</f>
        <v>0.309</v>
      </c>
      <c r="O72" s="15">
        <f>'All data'!M73</f>
        <v>110.5</v>
      </c>
      <c r="P72" s="12" t="s">
        <v>93</v>
      </c>
      <c r="Q72" s="16">
        <f>'All data'!N73</f>
        <v>4.7</v>
      </c>
      <c r="R72" s="23">
        <f>'All data'!O73</f>
        <v>5.85</v>
      </c>
      <c r="S72" s="12" t="s">
        <v>93</v>
      </c>
      <c r="T72" s="22">
        <f>'All data'!P73</f>
        <v>0.92</v>
      </c>
      <c r="U72" s="1"/>
      <c r="V72" s="14">
        <f>'All data'!Q73</f>
        <v>40.63990825688074</v>
      </c>
      <c r="W72" s="14">
        <f>'All data'!R73</f>
        <v>0.7411724461224645</v>
      </c>
      <c r="X72" s="15"/>
      <c r="Y72" s="12"/>
      <c r="Z72" s="16"/>
    </row>
    <row r="74" spans="1:26" ht="15">
      <c r="A74" s="1" t="str">
        <f>'All data'!B75</f>
        <v>139-PAV</v>
      </c>
      <c r="B74" s="5" t="str">
        <f>'All data'!C75</f>
        <v>a</v>
      </c>
      <c r="C74" s="5">
        <f>'All data'!D75</f>
        <v>0.1385</v>
      </c>
      <c r="D74" s="5">
        <f>'All data'!E75</f>
        <v>390</v>
      </c>
      <c r="E74" s="5">
        <f>'All data'!F75</f>
        <v>0.2</v>
      </c>
      <c r="F74" s="19">
        <f>'All data'!G75</f>
        <v>0.8085</v>
      </c>
      <c r="G74" s="12" t="s">
        <v>93</v>
      </c>
      <c r="H74" s="17">
        <f>'All data'!H75</f>
        <v>0.0205</v>
      </c>
      <c r="I74" s="19">
        <f>'All data'!I75</f>
        <v>79.605</v>
      </c>
      <c r="J74" s="12" t="s">
        <v>93</v>
      </c>
      <c r="K74" s="13">
        <f>'All data'!J75</f>
        <v>1.728</v>
      </c>
      <c r="L74" s="19">
        <f>'All data'!K75</f>
        <v>98.447</v>
      </c>
      <c r="M74" s="12" t="s">
        <v>93</v>
      </c>
      <c r="N74" s="17">
        <f>'All data'!L75</f>
        <v>2.02</v>
      </c>
      <c r="O74" s="15">
        <f>'All data'!M75</f>
        <v>219.1</v>
      </c>
      <c r="P74" s="12" t="s">
        <v>93</v>
      </c>
      <c r="Q74" s="16">
        <f>'All data'!N75</f>
        <v>4.7</v>
      </c>
      <c r="R74" s="20">
        <f>'All data'!O75</f>
        <v>559.56</v>
      </c>
      <c r="S74" s="12" t="s">
        <v>93</v>
      </c>
      <c r="T74" s="22">
        <f>'All data'!P75</f>
        <v>12.54</v>
      </c>
      <c r="U74" s="1"/>
      <c r="V74" s="14">
        <f>'All data'!Q75</f>
        <v>97.35451290748068</v>
      </c>
      <c r="W74" s="14">
        <f>'All data'!R75</f>
        <v>64.273653499351</v>
      </c>
      <c r="X74" s="15">
        <f>'All data'!S75</f>
        <v>870.59</v>
      </c>
      <c r="Y74" s="12" t="s">
        <v>93</v>
      </c>
      <c r="Z74" s="16">
        <f>'All data'!T75</f>
        <v>14.159028921504467</v>
      </c>
    </row>
    <row r="75" spans="1:26" ht="15">
      <c r="A75" s="1"/>
      <c r="B75" s="5"/>
      <c r="C75" s="5"/>
      <c r="D75" s="5">
        <f>'All data'!E76</f>
        <v>780</v>
      </c>
      <c r="E75" s="5">
        <f>'All data'!F76</f>
        <v>0.2</v>
      </c>
      <c r="F75" s="19">
        <f>'All data'!G76</f>
        <v>2.3309</v>
      </c>
      <c r="G75" s="12" t="s">
        <v>93</v>
      </c>
      <c r="H75" s="17">
        <f>'All data'!H76</f>
        <v>0.0404</v>
      </c>
      <c r="I75" s="19">
        <f>'All data'!I76</f>
        <v>48.443</v>
      </c>
      <c r="J75" s="12" t="s">
        <v>93</v>
      </c>
      <c r="K75" s="13">
        <f>'All data'!J76</f>
        <v>1.001</v>
      </c>
      <c r="L75" s="19">
        <f>'All data'!K76</f>
        <v>20.761</v>
      </c>
      <c r="M75" s="12" t="s">
        <v>93</v>
      </c>
      <c r="N75" s="17">
        <f>'All data'!L76</f>
        <v>0.231</v>
      </c>
      <c r="O75" s="15">
        <f>'All data'!M76</f>
        <v>122</v>
      </c>
      <c r="P75" s="12" t="s">
        <v>93</v>
      </c>
      <c r="Q75" s="16">
        <f>'All data'!N76</f>
        <v>1.6</v>
      </c>
      <c r="R75" s="20">
        <f>'All data'!O76</f>
        <v>300.71</v>
      </c>
      <c r="S75" s="12" t="s">
        <v>93</v>
      </c>
      <c r="T75" s="22">
        <f>'All data'!P76</f>
        <v>6.51</v>
      </c>
      <c r="U75" s="1"/>
      <c r="V75" s="14">
        <f>'All data'!Q76</f>
        <v>85.97389715748406</v>
      </c>
      <c r="W75" s="14">
        <f>'All data'!R76</f>
        <v>34.5409434980875</v>
      </c>
      <c r="X75" s="15"/>
      <c r="Y75" s="12"/>
      <c r="Z75" s="16"/>
    </row>
    <row r="76" spans="1:26" ht="15">
      <c r="A76" s="1"/>
      <c r="B76" s="5"/>
      <c r="C76" s="5"/>
      <c r="D76" s="5">
        <f>'All data'!E77</f>
        <v>1140</v>
      </c>
      <c r="E76" s="5">
        <f>'All data'!F77</f>
        <v>0.2</v>
      </c>
      <c r="F76" s="19">
        <f>'All data'!G77</f>
        <v>0.4138</v>
      </c>
      <c r="G76" s="12" t="s">
        <v>93</v>
      </c>
      <c r="H76" s="17">
        <f>'All data'!H77</f>
        <v>0.0136</v>
      </c>
      <c r="I76" s="19">
        <f>'All data'!I77</f>
        <v>2.649</v>
      </c>
      <c r="J76" s="12" t="s">
        <v>93</v>
      </c>
      <c r="K76" s="13">
        <f>'All data'!J77</f>
        <v>0.12</v>
      </c>
      <c r="L76" s="19">
        <f>'All data'!K77</f>
        <v>6.437</v>
      </c>
      <c r="M76" s="12" t="s">
        <v>93</v>
      </c>
      <c r="N76" s="17">
        <f>'All data'!L77</f>
        <v>0.337</v>
      </c>
      <c r="O76" s="15">
        <f>'All data'!M77</f>
        <v>110.2</v>
      </c>
      <c r="P76" s="12" t="s">
        <v>93</v>
      </c>
      <c r="Q76" s="16">
        <f>'All data'!N77</f>
        <v>5</v>
      </c>
      <c r="R76" s="23">
        <f>'All data'!O77</f>
        <v>10.32</v>
      </c>
      <c r="S76" s="12" t="s">
        <v>93</v>
      </c>
      <c r="T76" s="22">
        <f>'All data'!P77</f>
        <v>0.92</v>
      </c>
      <c r="U76" s="1"/>
      <c r="V76" s="14">
        <f>'All data'!Q77</f>
        <v>53.95696489241224</v>
      </c>
      <c r="W76" s="14">
        <f>'All data'!R77</f>
        <v>1.1854030025614812</v>
      </c>
      <c r="X76" s="15"/>
      <c r="Y76" s="12"/>
      <c r="Z76" s="16"/>
    </row>
    <row r="78" spans="1:26" ht="15">
      <c r="A78" s="1" t="str">
        <f>'All data'!B79</f>
        <v>144-BR</v>
      </c>
      <c r="B78" s="5" t="str">
        <f>'All data'!C79</f>
        <v>a</v>
      </c>
      <c r="C78" s="5">
        <f>'All data'!D79</f>
        <v>0.1405</v>
      </c>
      <c r="D78" s="5">
        <f>'All data'!E79</f>
        <v>390</v>
      </c>
      <c r="E78" s="5">
        <f>'All data'!F79</f>
        <v>0.2</v>
      </c>
      <c r="F78" s="19">
        <f>'All data'!G79</f>
        <v>0.3353</v>
      </c>
      <c r="G78" s="12" t="s">
        <v>93</v>
      </c>
      <c r="H78" s="17">
        <f>'All data'!H79</f>
        <v>0.0137</v>
      </c>
      <c r="I78" s="19">
        <f>'All data'!I79</f>
        <v>12.63</v>
      </c>
      <c r="J78" s="12" t="s">
        <v>93</v>
      </c>
      <c r="K78" s="13">
        <f>'All data'!J79</f>
        <v>0.395</v>
      </c>
      <c r="L78" s="19">
        <f>'All data'!K79</f>
        <v>37.636</v>
      </c>
      <c r="M78" s="12" t="s">
        <v>93</v>
      </c>
      <c r="N78" s="17">
        <f>'All data'!L79</f>
        <v>1.466</v>
      </c>
      <c r="O78" s="15">
        <f>'All data'!M79</f>
        <v>152.3</v>
      </c>
      <c r="P78" s="12" t="s">
        <v>93</v>
      </c>
      <c r="Q78" s="16">
        <f>'All data'!N79</f>
        <v>6.5</v>
      </c>
      <c r="R78" s="20">
        <f>'All data'!O79</f>
        <v>83.14</v>
      </c>
      <c r="S78" s="12" t="s">
        <v>93</v>
      </c>
      <c r="T78" s="22">
        <f>'All data'!P79</f>
        <v>2.84</v>
      </c>
      <c r="U78" s="1"/>
      <c r="V78" s="14">
        <f>'All data'!Q79</f>
        <v>92.48749010292954</v>
      </c>
      <c r="W78" s="14">
        <f>'All data'!R79</f>
        <v>47.941413908430405</v>
      </c>
      <c r="X78" s="15">
        <f>'All data'!S79</f>
        <v>173.42</v>
      </c>
      <c r="Y78" s="12" t="s">
        <v>93</v>
      </c>
      <c r="Z78" s="16">
        <f>'All data'!T79</f>
        <v>4.1301815940706526</v>
      </c>
    </row>
    <row r="79" spans="1:26" ht="15">
      <c r="A79" s="1"/>
      <c r="B79" s="5"/>
      <c r="C79" s="5"/>
      <c r="D79" s="5">
        <f>'All data'!E80</f>
        <v>780</v>
      </c>
      <c r="E79" s="5">
        <f>'All data'!F80</f>
        <v>0.2</v>
      </c>
      <c r="F79" s="19">
        <f>'All data'!G80</f>
        <v>2.7376</v>
      </c>
      <c r="G79" s="12" t="s">
        <v>93</v>
      </c>
      <c r="H79" s="17">
        <f>'All data'!H80</f>
        <v>0.0576</v>
      </c>
      <c r="I79" s="19">
        <f>'All data'!I80</f>
        <v>20.097</v>
      </c>
      <c r="J79" s="12" t="s">
        <v>93</v>
      </c>
      <c r="K79" s="13">
        <f>'All data'!J80</f>
        <v>0.621</v>
      </c>
      <c r="L79" s="19">
        <f>'All data'!K80</f>
        <v>7.303</v>
      </c>
      <c r="M79" s="12" t="s">
        <v>93</v>
      </c>
      <c r="N79" s="17">
        <f>'All data'!L80</f>
        <v>0.111</v>
      </c>
      <c r="O79" s="15">
        <f>'All data'!M80</f>
        <v>103.7</v>
      </c>
      <c r="P79" s="12" t="s">
        <v>93</v>
      </c>
      <c r="Q79" s="16">
        <f>'All data'!N80</f>
        <v>0.9</v>
      </c>
      <c r="R79" s="20">
        <f>'All data'!O80</f>
        <v>84.96</v>
      </c>
      <c r="S79" s="12" t="s">
        <v>93</v>
      </c>
      <c r="T79" s="22">
        <f>'All data'!P80</f>
        <v>2.82</v>
      </c>
      <c r="U79" s="1"/>
      <c r="V79" s="14">
        <f>'All data'!Q80</f>
        <v>59.39632781012091</v>
      </c>
      <c r="W79" s="14">
        <f>'All data'!R80</f>
        <v>48.99088917079922</v>
      </c>
      <c r="X79" s="15"/>
      <c r="Y79" s="12"/>
      <c r="Z79" s="16"/>
    </row>
    <row r="80" spans="1:26" ht="15">
      <c r="A80" s="1"/>
      <c r="B80" s="5"/>
      <c r="C80" s="5"/>
      <c r="D80" s="5">
        <f>'All data'!E81</f>
        <v>1140</v>
      </c>
      <c r="E80" s="5">
        <f>'All data'!F81</f>
        <v>0.2</v>
      </c>
      <c r="F80" s="19">
        <f>'All data'!G81</f>
        <v>0.8737</v>
      </c>
      <c r="G80" s="12" t="s">
        <v>93</v>
      </c>
      <c r="H80" s="17">
        <f>'All data'!H81</f>
        <v>0.0209</v>
      </c>
      <c r="I80" s="19">
        <f>'All data'!I81</f>
        <v>3.347</v>
      </c>
      <c r="J80" s="12" t="s">
        <v>93</v>
      </c>
      <c r="K80" s="13">
        <f>'All data'!J81</f>
        <v>0.154</v>
      </c>
      <c r="L80" s="19">
        <f>'All data'!K81</f>
        <v>3.812</v>
      </c>
      <c r="M80" s="12" t="s">
        <v>93</v>
      </c>
      <c r="N80" s="17">
        <f>'All data'!L81</f>
        <v>0.161</v>
      </c>
      <c r="O80" s="15">
        <f>'All data'!M81</f>
        <v>102.8</v>
      </c>
      <c r="P80" s="12" t="s">
        <v>93</v>
      </c>
      <c r="Q80" s="16">
        <f>'All data'!N81</f>
        <v>2.9</v>
      </c>
      <c r="R80" s="23">
        <f>'All data'!O81</f>
        <v>5.32</v>
      </c>
      <c r="S80" s="12" t="s">
        <v>93</v>
      </c>
      <c r="T80" s="22">
        <f>'All data'!P81</f>
        <v>1.02</v>
      </c>
      <c r="U80" s="1"/>
      <c r="V80" s="14">
        <f>'All data'!Q81</f>
        <v>22.33223782491784</v>
      </c>
      <c r="W80" s="14">
        <f>'All data'!R81</f>
        <v>3.0676969207703846</v>
      </c>
      <c r="X80" s="15"/>
      <c r="Y80" s="12"/>
      <c r="Z80" s="16"/>
    </row>
    <row r="83" ht="15">
      <c r="A83" s="1" t="s">
        <v>65</v>
      </c>
    </row>
    <row r="84" ht="15">
      <c r="A84" s="28"/>
    </row>
    <row r="85" ht="15">
      <c r="A85" s="28" t="s">
        <v>66</v>
      </c>
    </row>
    <row r="86" ht="15">
      <c r="A86" s="28" t="s">
        <v>67</v>
      </c>
    </row>
    <row r="87" ht="15">
      <c r="A87" s="28" t="s">
        <v>0</v>
      </c>
    </row>
    <row r="88" ht="15">
      <c r="A88" s="28" t="s">
        <v>1</v>
      </c>
    </row>
  </sheetData>
  <mergeCells count="14">
    <mergeCell ref="R5:T5"/>
    <mergeCell ref="X5:Z5"/>
    <mergeCell ref="F6:H6"/>
    <mergeCell ref="I6:K6"/>
    <mergeCell ref="L6:N6"/>
    <mergeCell ref="O6:Q6"/>
    <mergeCell ref="R6:T6"/>
    <mergeCell ref="X6:Z6"/>
    <mergeCell ref="R7:T7"/>
    <mergeCell ref="X7:Z7"/>
    <mergeCell ref="F7:H7"/>
    <mergeCell ref="I7:K7"/>
    <mergeCell ref="L7:N7"/>
    <mergeCell ref="O7:Q7"/>
  </mergeCells>
  <printOptions/>
  <pageMargins left="0.75" right="0.75" top="1" bottom="1" header="0.5" footer="0.5"/>
  <pageSetup fitToHeight="0" fitToWidth="1" orientation="landscape" paperSize="9" scale="5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57"/>
  <sheetViews>
    <sheetView tabSelected="1" workbookViewId="0" topLeftCell="A5">
      <selection activeCell="F45" sqref="F45"/>
    </sheetView>
  </sheetViews>
  <sheetFormatPr defaultColWidth="11.00390625" defaultRowHeight="15"/>
  <cols>
    <col min="10" max="10" width="12.00390625" style="0" bestFit="1" customWidth="1"/>
  </cols>
  <sheetData>
    <row r="3" ht="15">
      <c r="A3" t="s">
        <v>2</v>
      </c>
    </row>
    <row r="6" ht="15">
      <c r="A6" t="s">
        <v>8</v>
      </c>
    </row>
    <row r="8" spans="8:14" ht="15">
      <c r="H8" t="s">
        <v>128</v>
      </c>
      <c r="N8" t="s">
        <v>123</v>
      </c>
    </row>
    <row r="9" spans="3:16" ht="15">
      <c r="C9" t="s">
        <v>69</v>
      </c>
      <c r="E9" t="s">
        <v>121</v>
      </c>
      <c r="F9" t="s">
        <v>75</v>
      </c>
      <c r="H9" t="s">
        <v>69</v>
      </c>
      <c r="L9" t="s">
        <v>3</v>
      </c>
      <c r="P9" t="s">
        <v>126</v>
      </c>
    </row>
    <row r="10" spans="1:16" ht="15">
      <c r="A10" t="s">
        <v>4</v>
      </c>
      <c r="B10" t="s">
        <v>88</v>
      </c>
      <c r="C10" t="s">
        <v>96</v>
      </c>
      <c r="D10" s="2" t="s">
        <v>93</v>
      </c>
      <c r="E10" t="s">
        <v>122</v>
      </c>
      <c r="F10" t="s">
        <v>96</v>
      </c>
      <c r="G10" t="s">
        <v>5</v>
      </c>
      <c r="H10" t="s">
        <v>96</v>
      </c>
      <c r="I10" s="2" t="s">
        <v>93</v>
      </c>
      <c r="J10" t="s">
        <v>6</v>
      </c>
      <c r="K10" t="s">
        <v>129</v>
      </c>
      <c r="L10" t="s">
        <v>7</v>
      </c>
      <c r="N10" t="s">
        <v>124</v>
      </c>
      <c r="O10" t="s">
        <v>125</v>
      </c>
      <c r="P10" t="s">
        <v>127</v>
      </c>
    </row>
    <row r="11" spans="2:5" ht="15">
      <c r="B11" s="3"/>
      <c r="C11" s="3"/>
      <c r="E11" s="3"/>
    </row>
    <row r="12" spans="1:7" ht="15">
      <c r="A12" t="str">
        <f>'All data'!B11</f>
        <v>003-BR</v>
      </c>
      <c r="B12" s="3" t="str">
        <f>'All data'!C11</f>
        <v>a</v>
      </c>
      <c r="C12" s="3">
        <f>'All data'!S11</f>
        <v>265.87</v>
      </c>
      <c r="D12" s="3">
        <f>'All data'!T11</f>
        <v>7.231963772033154</v>
      </c>
      <c r="E12" s="3">
        <f>'All data'!D11</f>
        <v>0.1328</v>
      </c>
      <c r="F12" s="3">
        <f>'All data'!U11</f>
        <v>46.12548192771084</v>
      </c>
      <c r="G12">
        <v>1</v>
      </c>
    </row>
    <row r="13" spans="1:7" ht="15">
      <c r="A13" t="str">
        <f>'All data'!B15</f>
        <v>021-BR</v>
      </c>
      <c r="B13" s="3" t="str">
        <f>'All data'!C15</f>
        <v>a</v>
      </c>
      <c r="C13" s="3">
        <f>'All data'!S15</f>
        <v>135.87</v>
      </c>
      <c r="D13" s="3">
        <f>'All data'!T15</f>
        <v>4.243359518117691</v>
      </c>
      <c r="E13" s="3">
        <f>'All data'!D15</f>
        <v>0.144</v>
      </c>
      <c r="F13" s="3">
        <f>'All data'!U15</f>
        <v>150.81055555555554</v>
      </c>
      <c r="G13">
        <v>1</v>
      </c>
    </row>
    <row r="14" spans="1:7" ht="15">
      <c r="A14" t="str">
        <f>'All data'!B19</f>
        <v>023-BR</v>
      </c>
      <c r="B14" s="3" t="str">
        <f>'All data'!C19</f>
        <v>a</v>
      </c>
      <c r="C14" s="3">
        <f>'All data'!S19</f>
        <v>37.03</v>
      </c>
      <c r="D14" s="3">
        <f>'All data'!T19</f>
        <v>3.6127275014869307</v>
      </c>
      <c r="E14" s="3">
        <f>'All data'!D19</f>
        <v>0.1284</v>
      </c>
      <c r="F14" s="3">
        <f>'All data'!U19</f>
        <v>196.653800623053</v>
      </c>
      <c r="G14">
        <v>1</v>
      </c>
    </row>
    <row r="15" spans="1:16" ht="15">
      <c r="A15" t="str">
        <f>'All data'!B23</f>
        <v>077-BR</v>
      </c>
      <c r="B15" s="3" t="str">
        <f>'All data'!C23</f>
        <v>a</v>
      </c>
      <c r="C15" s="3">
        <f>'All data'!S23</f>
        <v>129.57999999999998</v>
      </c>
      <c r="D15" s="3">
        <f>'All data'!T23</f>
        <v>3.8080047268878223</v>
      </c>
      <c r="E15" s="3">
        <f>'All data'!D23</f>
        <v>0.1249</v>
      </c>
      <c r="F15" s="3">
        <f>'All data'!U23</f>
        <v>121.14858286629308</v>
      </c>
      <c r="G15">
        <v>2</v>
      </c>
      <c r="H15" s="3">
        <f>SUM(O15:O16)/SUM(N15:N16)</f>
        <v>129.8762217293606</v>
      </c>
      <c r="I15" s="3">
        <f>SQRT(1/SUM(N15:N16))</f>
        <v>2.7717639002257792</v>
      </c>
      <c r="J15" s="3">
        <f>STDEV(C15:C16)</f>
        <v>0.4454772721475418</v>
      </c>
      <c r="K15" s="3">
        <f>AVERAGE(D15:D16)</f>
        <v>3.925103548441832</v>
      </c>
      <c r="L15" s="21">
        <f>SUM(P15:P16)</f>
        <v>0.01286952461552028</v>
      </c>
      <c r="N15">
        <f>1/(D15^2)</f>
        <v>0.06896123688874485</v>
      </c>
      <c r="O15">
        <f>N15*C15</f>
        <v>8.935997076043556</v>
      </c>
      <c r="P15">
        <f>((C15-H15)/D15)^2</f>
        <v>0.006051163234377908</v>
      </c>
    </row>
    <row r="16" spans="2:16" ht="15">
      <c r="B16" s="3" t="str">
        <f>'All data'!C27</f>
        <v>b</v>
      </c>
      <c r="C16" s="3">
        <f>'All data'!S27</f>
        <v>130.21</v>
      </c>
      <c r="D16" s="3">
        <f>'All data'!T27</f>
        <v>4.042202369995842</v>
      </c>
      <c r="E16" s="3">
        <f>'All data'!D27</f>
        <v>0.1237</v>
      </c>
      <c r="F16" s="3">
        <f>'All data'!U27</f>
        <v>123.89670978172995</v>
      </c>
      <c r="N16">
        <f>1/(D16^2)</f>
        <v>0.06120175771448157</v>
      </c>
      <c r="O16">
        <f>N16*C16</f>
        <v>7.969080872002645</v>
      </c>
      <c r="P16">
        <f>((C16-H15)/D16)^2</f>
        <v>0.006818361381142373</v>
      </c>
    </row>
    <row r="17" spans="1:7" ht="15">
      <c r="A17" t="str">
        <f>'All data'!B31</f>
        <v>078-BR</v>
      </c>
      <c r="B17" s="3" t="str">
        <f>'All data'!C31</f>
        <v>a</v>
      </c>
      <c r="C17" s="3">
        <f>'All data'!S31</f>
        <v>32.17</v>
      </c>
      <c r="D17" s="3">
        <f>'All data'!T31</f>
        <v>1.7723712929293343</v>
      </c>
      <c r="E17" s="3">
        <f>'All data'!D31</f>
        <v>0.1318</v>
      </c>
      <c r="F17" s="3">
        <f>'All data'!U31</f>
        <v>17.154734446130497</v>
      </c>
      <c r="G17">
        <v>1</v>
      </c>
    </row>
    <row r="18" spans="1:9" ht="15">
      <c r="A18" t="str">
        <f>'All data'!B35</f>
        <v>080-BR</v>
      </c>
      <c r="B18" s="3" t="str">
        <f>'All data'!C35</f>
        <v>a</v>
      </c>
      <c r="C18" s="3">
        <f>'All data'!S35</f>
        <v>86.27000000000001</v>
      </c>
      <c r="D18" s="3">
        <f>'All data'!T35</f>
        <v>4.350241372613708</v>
      </c>
      <c r="E18" s="3">
        <f>'All data'!D35</f>
        <v>0.1274</v>
      </c>
      <c r="F18" s="3">
        <f>'All data'!U35</f>
        <v>283.92623233908944</v>
      </c>
      <c r="G18">
        <v>1</v>
      </c>
      <c r="I18" s="3"/>
    </row>
    <row r="19" spans="1:16" ht="15">
      <c r="A19" t="str">
        <f>'All data'!B39</f>
        <v>132-BR</v>
      </c>
      <c r="B19" s="3" t="str">
        <f>'All data'!C39</f>
        <v>a</v>
      </c>
      <c r="C19" s="3">
        <f>'All data'!S39</f>
        <v>53.82000000000001</v>
      </c>
      <c r="D19" s="3">
        <f>'All data'!T39</f>
        <v>2.2548170657505677</v>
      </c>
      <c r="E19" s="3">
        <f>'All data'!D39</f>
        <v>0.1504</v>
      </c>
      <c r="F19" s="3">
        <f>'All data'!U39</f>
        <v>103.1680319148936</v>
      </c>
      <c r="G19">
        <v>2</v>
      </c>
      <c r="H19" s="3">
        <f>SUM(O19:O20)/SUM(N19:N20)</f>
        <v>51.59805017217726</v>
      </c>
      <c r="I19" s="3">
        <f>SQRT(1/SUM(N19:N20))</f>
        <v>1.6539604510617585</v>
      </c>
      <c r="J19" s="3">
        <f>STDEV(C19:C20)</f>
        <v>3.4011836175073005</v>
      </c>
      <c r="K19" s="3">
        <f>AVERAGE(D19:D20)</f>
        <v>2.3441562470707944</v>
      </c>
      <c r="L19" s="21">
        <f>SUM(P19:P20)</f>
        <v>2.102116099254058</v>
      </c>
      <c r="N19">
        <f>1/(D19^2)</f>
        <v>0.19668777782148616</v>
      </c>
      <c r="O19">
        <f>N19*C19</f>
        <v>10.585736202352386</v>
      </c>
      <c r="P19">
        <f>((C19-H19)/D19)^2</f>
        <v>0.9710595644076823</v>
      </c>
    </row>
    <row r="20" spans="2:16" ht="15">
      <c r="B20" s="3" t="str">
        <f>'All data'!C43</f>
        <v>b</v>
      </c>
      <c r="C20" s="3">
        <f>'All data'!S43</f>
        <v>49.01</v>
      </c>
      <c r="D20" s="3">
        <f>'All data'!T43</f>
        <v>2.433495428391021</v>
      </c>
      <c r="E20" s="3">
        <f>'All data'!D43</f>
        <v>0.1527</v>
      </c>
      <c r="F20" s="3">
        <f>'All data'!U43</f>
        <v>94.13341846758348</v>
      </c>
      <c r="N20">
        <f>1/(D20^2)</f>
        <v>0.16886472247082865</v>
      </c>
      <c r="O20">
        <f>N20*C20</f>
        <v>8.276060048295312</v>
      </c>
      <c r="P20">
        <f>((C20-H19)/D20)^2</f>
        <v>1.131056534846376</v>
      </c>
    </row>
    <row r="21" spans="1:7" ht="15">
      <c r="A21" t="str">
        <f>'All data'!B47</f>
        <v>133-FLO</v>
      </c>
      <c r="B21" s="3" t="str">
        <f>'All data'!C47</f>
        <v>a</v>
      </c>
      <c r="C21" s="3">
        <f>'All data'!S47</f>
        <v>231.35</v>
      </c>
      <c r="D21" s="3">
        <f>'All data'!T47</f>
        <v>5.084466540356028</v>
      </c>
      <c r="E21" s="3">
        <f>'All data'!D47</f>
        <v>0.1353</v>
      </c>
      <c r="F21" s="3">
        <f>'All data'!U47</f>
        <v>82.2567997043607</v>
      </c>
      <c r="G21">
        <v>1</v>
      </c>
    </row>
    <row r="22" spans="1:16" ht="15">
      <c r="A22" t="str">
        <f>'All data'!B51</f>
        <v>134-BR</v>
      </c>
      <c r="B22" s="3" t="str">
        <f>'All data'!C51</f>
        <v>b</v>
      </c>
      <c r="C22" s="3">
        <f>'All data'!S51</f>
        <v>32.37</v>
      </c>
      <c r="D22" s="3">
        <f>'All data'!T51</f>
        <v>2.839242856819402</v>
      </c>
      <c r="E22" s="3">
        <f>'All data'!D51</f>
        <v>0.1529</v>
      </c>
      <c r="F22" s="3">
        <f>'All data'!U51</f>
        <v>133.98709614126878</v>
      </c>
      <c r="G22">
        <v>3</v>
      </c>
      <c r="H22" s="3">
        <f>SUM(O22:O24)/SUM(N22:N24)</f>
        <v>37.270003001474976</v>
      </c>
      <c r="I22" s="3">
        <f>SQRT(1/SUM(N22:N24))</f>
        <v>1.6465165348611104</v>
      </c>
      <c r="J22" s="3">
        <f>STDEV(C22:C24)</f>
        <v>4.443557133648672</v>
      </c>
      <c r="K22" s="3">
        <f>AVERAGE(D22:D24)</f>
        <v>2.856654686777618</v>
      </c>
      <c r="L22" s="21">
        <f>SUM(P22:P24)/2</f>
        <v>2.3830245060055804</v>
      </c>
      <c r="N22">
        <f>1/(D22^2)</f>
        <v>0.1240494709290065</v>
      </c>
      <c r="O22">
        <f>N22*C22</f>
        <v>4.01548137397194</v>
      </c>
      <c r="P22">
        <f>((C22-H22)/D22)^2</f>
        <v>2.9784314458541172</v>
      </c>
    </row>
    <row r="23" spans="2:16" ht="15">
      <c r="B23" s="3" t="str">
        <f>'All data'!C55</f>
        <v>c</v>
      </c>
      <c r="C23" s="3">
        <f>'All data'!S55</f>
        <v>40.91</v>
      </c>
      <c r="D23" s="3">
        <f>'All data'!T55</f>
        <v>2.9822307087145354</v>
      </c>
      <c r="E23" s="3">
        <f>'All data'!D55</f>
        <v>0.1482</v>
      </c>
      <c r="F23" s="3">
        <f>'All data'!U55</f>
        <v>138.89431848852902</v>
      </c>
      <c r="N23">
        <f>1/(D23^2)</f>
        <v>0.11243914231422242</v>
      </c>
      <c r="O23">
        <f>N23*C23</f>
        <v>4.599885312074838</v>
      </c>
      <c r="P23">
        <f>((C23-H22)/D23)^2</f>
        <v>1.4897712031293118</v>
      </c>
    </row>
    <row r="24" spans="2:16" ht="15">
      <c r="B24" s="3" t="str">
        <f>'All data'!C59</f>
        <v>d</v>
      </c>
      <c r="C24" s="3">
        <f>'All data'!S59</f>
        <v>38.77</v>
      </c>
      <c r="D24" s="3">
        <f>'All data'!T59</f>
        <v>2.7484904947989177</v>
      </c>
      <c r="E24" s="3">
        <f>'All data'!D59</f>
        <v>0.134</v>
      </c>
      <c r="F24" s="3">
        <f>'All data'!U59</f>
        <v>131.7673134328358</v>
      </c>
      <c r="N24">
        <f>1/(D24^2)</f>
        <v>0.13237669111222897</v>
      </c>
      <c r="O24">
        <f>N24*C24</f>
        <v>5.132244314421118</v>
      </c>
      <c r="P24">
        <f>((C24-H22)/D24)^2</f>
        <v>0.2978463630277317</v>
      </c>
    </row>
    <row r="25" spans="1:7" ht="15">
      <c r="A25" t="str">
        <f>'All data'!B63</f>
        <v>135-FLO</v>
      </c>
      <c r="B25" s="3" t="str">
        <f>'All data'!C63</f>
        <v>a</v>
      </c>
      <c r="C25" s="3">
        <f>'All data'!S63</f>
        <v>178.34</v>
      </c>
      <c r="D25" s="3">
        <f>'All data'!T63</f>
        <v>3.78972294501854</v>
      </c>
      <c r="E25" s="3">
        <f>'All data'!D63</f>
        <v>0.1353</v>
      </c>
      <c r="F25" s="3">
        <f>'All data'!U63</f>
        <v>142.7760384331116</v>
      </c>
      <c r="G25">
        <v>1</v>
      </c>
    </row>
    <row r="26" spans="1:16" ht="15">
      <c r="A26" t="str">
        <f>'All data'!B67</f>
        <v>138-PAV</v>
      </c>
      <c r="B26" s="3" t="str">
        <f>'All data'!C67</f>
        <v>b</v>
      </c>
      <c r="C26" s="3">
        <f>'All data'!S67</f>
        <v>808.9499999999999</v>
      </c>
      <c r="D26" s="3">
        <f>'All data'!T67</f>
        <v>13.113313845096517</v>
      </c>
      <c r="E26" s="3">
        <f>'All data'!D67</f>
        <v>0.1304</v>
      </c>
      <c r="F26" s="3">
        <f>'All data'!U67</f>
        <v>87.0085889570554</v>
      </c>
      <c r="G26">
        <v>2</v>
      </c>
      <c r="H26" s="3">
        <f>SUM(O26:O27)/SUM(N26:N27)</f>
        <v>801.2542442690678</v>
      </c>
      <c r="I26" s="3">
        <f>SQRT(1/SUM(N26:N27))</f>
        <v>10.229710286539044</v>
      </c>
      <c r="J26" s="3">
        <f>STDEV(C26:C27)</f>
        <v>13.901719318127421</v>
      </c>
      <c r="K26" s="3">
        <f>AVERAGE(D26:D27)</f>
        <v>14.731877103069392</v>
      </c>
      <c r="L26" s="21">
        <f>SUM(P26:P27)</f>
        <v>0.8798525094361098</v>
      </c>
      <c r="N26">
        <f>1/(D26^2)</f>
        <v>0.005815339703068754</v>
      </c>
      <c r="O26">
        <f>N26*C26</f>
        <v>4.7043190527974685</v>
      </c>
      <c r="P26">
        <f>((C26-H26)/D26)^2</f>
        <v>0.34441149500854357</v>
      </c>
    </row>
    <row r="27" spans="2:16" ht="15">
      <c r="B27" s="3" t="str">
        <f>'All data'!C71</f>
        <v>c</v>
      </c>
      <c r="C27" s="3">
        <f>'All data'!S71</f>
        <v>789.2900000000001</v>
      </c>
      <c r="D27" s="3">
        <f>'All data'!T71</f>
        <v>16.350440361042267</v>
      </c>
      <c r="E27" s="3">
        <f>'All data'!D71</f>
        <v>0.1363</v>
      </c>
      <c r="F27" s="3">
        <f>'All data'!U71</f>
        <v>90.29914159941302</v>
      </c>
      <c r="N27">
        <f>1/(D27^2)</f>
        <v>0.00374059847331214</v>
      </c>
      <c r="O27">
        <f>N27*C27</f>
        <v>2.9524169690005393</v>
      </c>
      <c r="P27">
        <f>((C27-H26)/D27)^2</f>
        <v>0.5354410144275662</v>
      </c>
    </row>
    <row r="28" spans="1:7" ht="15">
      <c r="A28" t="str">
        <f>'All data'!B75</f>
        <v>139-PAV</v>
      </c>
      <c r="B28" s="3" t="str">
        <f>'All data'!C75</f>
        <v>a</v>
      </c>
      <c r="C28" s="3">
        <f>'All data'!S75</f>
        <v>870.59</v>
      </c>
      <c r="D28" s="3">
        <f>'All data'!T75</f>
        <v>14.159028921504467</v>
      </c>
      <c r="E28" s="3">
        <f>'All data'!D75</f>
        <v>0.1385</v>
      </c>
      <c r="F28" s="3">
        <f>'All data'!U75</f>
        <v>73.07064981949452</v>
      </c>
      <c r="G28">
        <v>1</v>
      </c>
    </row>
    <row r="29" spans="1:7" ht="15">
      <c r="A29" t="str">
        <f>'All data'!B79</f>
        <v>144-BR</v>
      </c>
      <c r="B29" s="3" t="str">
        <f>'All data'!C79</f>
        <v>a</v>
      </c>
      <c r="C29" s="3">
        <f>'All data'!S79</f>
        <v>173.42</v>
      </c>
      <c r="D29" s="3">
        <f>'All data'!T79</f>
        <v>4.1301815940706526</v>
      </c>
      <c r="E29" s="3">
        <f>'All data'!D79</f>
        <v>0.1405</v>
      </c>
      <c r="F29" s="3">
        <f>'All data'!U79</f>
        <v>83.33444839857654</v>
      </c>
      <c r="G29">
        <v>1</v>
      </c>
    </row>
    <row r="30" spans="2:6" ht="15">
      <c r="B30" s="3"/>
      <c r="C30" s="3"/>
      <c r="D30" s="3"/>
      <c r="E30" s="3"/>
      <c r="F30" s="3"/>
    </row>
    <row r="31" spans="2:6" ht="15">
      <c r="B31" s="3"/>
      <c r="C31" s="3"/>
      <c r="D31" s="3"/>
      <c r="E31" s="3"/>
      <c r="F31" s="3"/>
    </row>
    <row r="33" spans="1:6" ht="15">
      <c r="A33" t="s">
        <v>9</v>
      </c>
      <c r="B33" s="3"/>
      <c r="C33" s="3"/>
      <c r="D33" s="3"/>
      <c r="E33" s="3"/>
      <c r="F33" s="3"/>
    </row>
    <row r="34" spans="2:6" ht="15">
      <c r="B34" s="3"/>
      <c r="C34" s="3"/>
      <c r="D34" s="3"/>
      <c r="E34" s="3"/>
      <c r="F34" s="3"/>
    </row>
    <row r="35" spans="1:6" ht="15">
      <c r="A35" t="s">
        <v>10</v>
      </c>
      <c r="B35" s="3"/>
      <c r="C35" s="3"/>
      <c r="D35" s="3"/>
      <c r="E35" s="3"/>
      <c r="F35" s="3"/>
    </row>
    <row r="36" spans="2:6" ht="15">
      <c r="B36" s="3"/>
      <c r="C36" s="3"/>
      <c r="D36" s="3"/>
      <c r="E36" s="3"/>
      <c r="F36" s="3"/>
    </row>
    <row r="37" spans="1:6" ht="15">
      <c r="A37" t="str">
        <f>A12</f>
        <v>003-BR</v>
      </c>
      <c r="B37" s="3">
        <f>C12</f>
        <v>265.87</v>
      </c>
      <c r="C37" s="3">
        <f>D12</f>
        <v>7.231963772033154</v>
      </c>
      <c r="D37" s="3"/>
      <c r="E37" s="3"/>
      <c r="F37" s="3"/>
    </row>
    <row r="38" spans="1:6" ht="15">
      <c r="A38" t="str">
        <f>A13</f>
        <v>021-BR</v>
      </c>
      <c r="B38" s="3">
        <f>C13</f>
        <v>135.87</v>
      </c>
      <c r="C38" s="3">
        <f>D13</f>
        <v>4.243359518117691</v>
      </c>
      <c r="D38" s="3"/>
      <c r="E38" s="3"/>
      <c r="F38" s="3"/>
    </row>
    <row r="39" spans="1:6" ht="15">
      <c r="A39" t="str">
        <f>A14</f>
        <v>023-BR</v>
      </c>
      <c r="B39" s="3">
        <f>C14</f>
        <v>37.03</v>
      </c>
      <c r="C39" s="3">
        <f>D14</f>
        <v>3.6127275014869307</v>
      </c>
      <c r="D39" s="3"/>
      <c r="E39" s="3"/>
      <c r="F39" s="3"/>
    </row>
    <row r="40" spans="1:6" ht="15">
      <c r="A40" t="str">
        <f>A15</f>
        <v>077-BR</v>
      </c>
      <c r="B40" s="3">
        <f>H15</f>
        <v>129.8762217293606</v>
      </c>
      <c r="C40" s="3">
        <f>I15</f>
        <v>2.7717639002257792</v>
      </c>
      <c r="F40" s="3"/>
    </row>
    <row r="41" spans="1:6" ht="15">
      <c r="A41" t="str">
        <f>A17</f>
        <v>078-BR</v>
      </c>
      <c r="B41" s="3">
        <f>C17</f>
        <v>32.17</v>
      </c>
      <c r="C41" s="3">
        <f>D17</f>
        <v>1.7723712929293343</v>
      </c>
      <c r="D41" s="3"/>
      <c r="E41" s="3"/>
      <c r="F41" s="3"/>
    </row>
    <row r="42" spans="1:6" ht="15">
      <c r="A42" t="str">
        <f>A18</f>
        <v>080-BR</v>
      </c>
      <c r="B42" s="3">
        <f>C18</f>
        <v>86.27000000000001</v>
      </c>
      <c r="C42" s="3">
        <f>D18</f>
        <v>4.350241372613708</v>
      </c>
      <c r="D42" s="3"/>
      <c r="E42" s="3"/>
      <c r="F42" s="3"/>
    </row>
    <row r="43" spans="1:6" ht="15">
      <c r="A43" t="str">
        <f>A19</f>
        <v>132-BR</v>
      </c>
      <c r="B43" s="3">
        <f>H19</f>
        <v>51.59805017217726</v>
      </c>
      <c r="C43" s="3">
        <f>I19</f>
        <v>1.6539604510617585</v>
      </c>
      <c r="D43" s="3"/>
      <c r="E43" s="3"/>
      <c r="F43" s="3"/>
    </row>
    <row r="44" spans="1:6" ht="15">
      <c r="A44" t="str">
        <f>A21</f>
        <v>133-FLO</v>
      </c>
      <c r="B44" s="3">
        <f>C21</f>
        <v>231.35</v>
      </c>
      <c r="C44" s="3">
        <f>D21</f>
        <v>5.084466540356028</v>
      </c>
      <c r="F44" s="3"/>
    </row>
    <row r="45" spans="1:6" ht="15">
      <c r="A45" t="str">
        <f>A22</f>
        <v>134-BR</v>
      </c>
      <c r="B45" s="3">
        <f>H22</f>
        <v>37.270003001474976</v>
      </c>
      <c r="C45" s="3">
        <f>I22</f>
        <v>1.6465165348611104</v>
      </c>
      <c r="D45" s="3"/>
      <c r="E45" s="3"/>
      <c r="F45" s="3"/>
    </row>
    <row r="46" spans="1:6" ht="15">
      <c r="A46" t="str">
        <f>A25</f>
        <v>135-FLO</v>
      </c>
      <c r="B46" s="3">
        <f>C25</f>
        <v>178.34</v>
      </c>
      <c r="C46" s="3">
        <f>D25</f>
        <v>3.78972294501854</v>
      </c>
      <c r="D46" s="3"/>
      <c r="E46" s="3"/>
      <c r="F46" s="3"/>
    </row>
    <row r="47" spans="1:6" ht="15">
      <c r="A47" t="str">
        <f>A26</f>
        <v>138-PAV</v>
      </c>
      <c r="B47" s="3">
        <f>H26</f>
        <v>801.2542442690678</v>
      </c>
      <c r="C47" s="3">
        <f>I26</f>
        <v>10.229710286539044</v>
      </c>
      <c r="F47" s="3"/>
    </row>
    <row r="48" spans="1:6" ht="15">
      <c r="A48" t="str">
        <f>A28</f>
        <v>139-PAV</v>
      </c>
      <c r="B48" s="3">
        <f>C28</f>
        <v>870.59</v>
      </c>
      <c r="C48" s="3">
        <f>D28</f>
        <v>14.159028921504467</v>
      </c>
      <c r="D48" s="3"/>
      <c r="E48" s="3"/>
      <c r="F48" s="3"/>
    </row>
    <row r="49" spans="1:6" ht="15">
      <c r="A49" t="str">
        <f>A29</f>
        <v>144-BR</v>
      </c>
      <c r="B49" s="3">
        <f>C29</f>
        <v>173.42</v>
      </c>
      <c r="C49" s="3">
        <f>D29</f>
        <v>4.1301815940706526</v>
      </c>
      <c r="D49" s="3"/>
      <c r="E49" s="3"/>
      <c r="F49" s="3"/>
    </row>
    <row r="50" spans="4:6" ht="15">
      <c r="D50" s="3"/>
      <c r="E50" s="3"/>
      <c r="F50" s="3"/>
    </row>
    <row r="52" spans="2:5" ht="15">
      <c r="B52" s="3"/>
      <c r="C52" s="3"/>
      <c r="D52" s="3"/>
      <c r="E52" s="3"/>
    </row>
    <row r="53" spans="4:5" ht="15">
      <c r="D53" s="3"/>
      <c r="E53" s="3"/>
    </row>
    <row r="54" spans="4:5" ht="15">
      <c r="D54" s="3"/>
      <c r="E54" s="3"/>
    </row>
    <row r="55" spans="2:5" ht="15">
      <c r="B55" s="3"/>
      <c r="C55" s="3"/>
      <c r="D55" s="3"/>
      <c r="E55" s="3"/>
    </row>
    <row r="56" spans="2:5" ht="15">
      <c r="B56" s="3"/>
      <c r="C56" s="3"/>
      <c r="D56" s="3"/>
      <c r="E56" s="3"/>
    </row>
    <row r="57" spans="2:5" ht="15">
      <c r="B57" s="3"/>
      <c r="C57" s="3"/>
      <c r="D57" s="3"/>
      <c r="E57" s="3"/>
    </row>
  </sheetData>
  <printOptions/>
  <pageMargins left="0.75" right="0.75" top="1" bottom="1" header="0.5" footer="0.5"/>
  <pageSetup fitToHeight="1" fitToWidth="1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</dc:creator>
  <cp:keywords/>
  <dc:description/>
  <cp:lastModifiedBy>Greg</cp:lastModifiedBy>
  <cp:lastPrinted>2010-09-16T21:05:23Z</cp:lastPrinted>
  <dcterms:created xsi:type="dcterms:W3CDTF">2010-09-15T17:45:36Z</dcterms:created>
  <cp:category/>
  <cp:version/>
  <cp:contentType/>
  <cp:contentStatus/>
</cp:coreProperties>
</file>