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420" windowWidth="34400" windowHeight="18200" tabRatio="500" activeTab="2"/>
  </bookViews>
  <sheets>
    <sheet name="All data" sheetId="1" r:id="rId1"/>
    <sheet name="Print table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<sst xmlns="http://schemas.openxmlformats.org/spreadsheetml/2006/main" count="397" uniqueCount="132">
  <si>
    <r>
      <t>5</t>
    </r>
    <r>
      <rPr>
        <sz val="10"/>
        <rFont val="Arial"/>
        <family val="0"/>
      </rPr>
      <t xml:space="preserve"> Analyses where cosmogenic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 xml:space="preserve">Ne was not distinguishable from zero at 1 sigma are not shown. Cosmogenic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 xml:space="preserve">Ne concentrations were calculated by normalization to either the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 xml:space="preserve">Ne or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signal in the air pipettes, depending on which method yielded better precision.</t>
    </r>
  </si>
  <si>
    <t>Replicates</t>
  </si>
  <si>
    <t>Reduced</t>
  </si>
  <si>
    <t xml:space="preserve">Sample </t>
  </si>
  <si>
    <t>n</t>
  </si>
  <si>
    <t>Stdev</t>
  </si>
  <si>
    <t>chi-squared</t>
  </si>
  <si>
    <t>Summary</t>
  </si>
  <si>
    <t>Depth</t>
  </si>
  <si>
    <t>N21</t>
  </si>
  <si>
    <t>delN21</t>
  </si>
  <si>
    <t>Averages</t>
  </si>
  <si>
    <t>All data</t>
  </si>
  <si>
    <t>Summary of measurements on PIT 20.</t>
  </si>
  <si>
    <t>Ne18587.dat</t>
  </si>
  <si>
    <t>Ne18600.dat</t>
  </si>
  <si>
    <t>Ne18011.dat_TDC</t>
  </si>
  <si>
    <t>Ne18026.dat_TDC</t>
  </si>
  <si>
    <t>Ne18042.dat_TDC</t>
  </si>
  <si>
    <t>Ne18263.dat_TDC</t>
  </si>
  <si>
    <t>Ne18278.dat_TDC</t>
  </si>
  <si>
    <t>Ne18294.dat_TDC</t>
  </si>
  <si>
    <t>Ne18013.dat_TDC</t>
  </si>
  <si>
    <t>Ne18028.dat_TDC</t>
  </si>
  <si>
    <t>Ne18044.dat_TDC</t>
  </si>
  <si>
    <t>Ne18264.dat_TDC</t>
  </si>
  <si>
    <t>Ne18279.dat_TDC</t>
  </si>
  <si>
    <t>Ne18297.dat_TDC</t>
  </si>
  <si>
    <t>Ne18576.dat_TDC</t>
  </si>
  <si>
    <t>Ne18588.dat_TDC</t>
  </si>
  <si>
    <t>Ne18601.dat_TDC</t>
  </si>
  <si>
    <t>Ne18012.dat</t>
  </si>
  <si>
    <t>Ne18027.dat_TDC</t>
  </si>
  <si>
    <t>Ne18043.dat</t>
  </si>
  <si>
    <t>Ne18266.dat_TDC</t>
  </si>
  <si>
    <t>Ne18284.dat</t>
  </si>
  <si>
    <t>Ne18299.dat</t>
  </si>
  <si>
    <t>Ne18580.dat_TDC</t>
  </si>
  <si>
    <t>Ne18593.dat</t>
  </si>
  <si>
    <t>Ne18603.dat</t>
  </si>
  <si>
    <t>1170]</t>
  </si>
  <si>
    <t>b</t>
  </si>
  <si>
    <t>c</t>
  </si>
  <si>
    <t>PIT20-0-2</t>
  </si>
  <si>
    <t>PIT20-12-15</t>
  </si>
  <si>
    <t>PIT20-22-30</t>
  </si>
  <si>
    <t>PIT20-39-41</t>
  </si>
  <si>
    <t>PIT20-49-53</t>
  </si>
  <si>
    <t xml:space="preserve">Complete step-degassing results -- 04-SV-PIT20 Ne-21 measurements. Analyzed May-August 2010. </t>
  </si>
  <si>
    <t>Notes:</t>
  </si>
  <si>
    <r>
      <t>2</t>
    </r>
    <r>
      <rPr>
        <sz val="10"/>
        <rFont val="Arial"/>
        <family val="0"/>
      </rPr>
      <t xml:space="preserve"> Computed by comparison to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 xml:space="preserve">Ne signal in air pipettes. 1-sigma uncertainty includes measurement uncertainty of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>Ne signal in this analysis and the reproducibility of the air pipette signal</t>
    </r>
  </si>
  <si>
    <r>
      <t>3</t>
    </r>
    <r>
      <rPr>
        <sz val="10"/>
        <rFont val="Arial"/>
        <family val="0"/>
      </rPr>
      <t xml:space="preserve"> Computed by comparison to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 xml:space="preserve">Ne signal in air pipettes. 1-sigma uncertainty includes measurement uncertainty of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signal in this analysis and the reproducibility of the air pipette signal</t>
    </r>
  </si>
  <si>
    <r>
      <t>4</t>
    </r>
    <r>
      <rPr>
        <sz val="10"/>
        <rFont val="Arial"/>
        <family val="0"/>
      </rPr>
      <t xml:space="preserve"> Isotope ratio measured internally during each analysis: does not involve normalization to the Ne isotope signals in the air pipettes. </t>
    </r>
  </si>
  <si>
    <t>Run May-August 2010</t>
  </si>
  <si>
    <t>Cosmogenic Ne-21</t>
  </si>
  <si>
    <t>cosmogenic</t>
  </si>
  <si>
    <t>each aliquot</t>
  </si>
  <si>
    <t>Pct of</t>
  </si>
  <si>
    <t>This aqt</t>
  </si>
  <si>
    <t>Total cosmogenic Ne-21</t>
  </si>
  <si>
    <t>Trapped Ne-21</t>
  </si>
  <si>
    <t>Total Ne-21</t>
  </si>
  <si>
    <t>Quartz</t>
  </si>
  <si>
    <t>Heating</t>
  </si>
  <si>
    <t>Total Ne-20 released</t>
  </si>
  <si>
    <t>Total Ne-21 released</t>
  </si>
  <si>
    <t>Ne-21/Ne-20</t>
  </si>
  <si>
    <t>Ne-22/Ne-20</t>
  </si>
  <si>
    <t>Best normalization</t>
  </si>
  <si>
    <t>total Ne-21</t>
  </si>
  <si>
    <t>pct of</t>
  </si>
  <si>
    <t>Filename</t>
  </si>
  <si>
    <t>Sample name</t>
  </si>
  <si>
    <t>Aliquot</t>
  </si>
  <si>
    <t>weight (g)</t>
  </si>
  <si>
    <t>temp (deg C)</t>
  </si>
  <si>
    <t>time (hr)</t>
  </si>
  <si>
    <t>(Gatoms)</t>
  </si>
  <si>
    <t>+/-</t>
  </si>
  <si>
    <t>(Matoms)</t>
  </si>
  <si>
    <t>(10^-3)</t>
  </si>
  <si>
    <t>(Matoms/g)</t>
  </si>
  <si>
    <t>this aqt</t>
  </si>
  <si>
    <t>Matoms/g</t>
  </si>
  <si>
    <t>a</t>
  </si>
  <si>
    <r>
      <t xml:space="preserve">Cosmogenic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</t>
    </r>
    <r>
      <rPr>
        <vertAlign val="superscript"/>
        <sz val="10"/>
        <rFont val="Arial"/>
        <family val="0"/>
      </rPr>
      <t>5</t>
    </r>
  </si>
  <si>
    <r>
      <t xml:space="preserve">Cosmogenic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as</t>
    </r>
  </si>
  <si>
    <t xml:space="preserve">Percent of total </t>
  </si>
  <si>
    <t>Total</t>
  </si>
  <si>
    <t>temperature</t>
  </si>
  <si>
    <t>time</t>
  </si>
  <si>
    <r>
      <t xml:space="preserve">Total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>Ne released</t>
    </r>
    <r>
      <rPr>
        <vertAlign val="superscript"/>
        <sz val="10"/>
        <rFont val="Arial"/>
        <family val="0"/>
      </rPr>
      <t>2</t>
    </r>
  </si>
  <si>
    <r>
      <t xml:space="preserve">Total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released</t>
    </r>
    <r>
      <rPr>
        <vertAlign val="superscript"/>
        <sz val="10"/>
        <rFont val="Arial"/>
        <family val="0"/>
      </rPr>
      <t>3</t>
    </r>
  </si>
  <si>
    <r>
      <t>21</t>
    </r>
    <r>
      <rPr>
        <sz val="10"/>
        <rFont val="Arial"/>
        <family val="0"/>
      </rPr>
      <t xml:space="preserve">Ne /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>Ne</t>
    </r>
    <r>
      <rPr>
        <vertAlign val="superscript"/>
        <sz val="10"/>
        <rFont val="Arial"/>
        <family val="0"/>
      </rPr>
      <t>4</t>
    </r>
  </si>
  <si>
    <r>
      <t>22</t>
    </r>
    <r>
      <rPr>
        <sz val="10"/>
        <rFont val="Arial"/>
        <family val="0"/>
      </rPr>
      <t xml:space="preserve">Ne /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>Ne</t>
    </r>
    <r>
      <rPr>
        <vertAlign val="superscript"/>
        <sz val="10"/>
        <rFont val="Arial"/>
        <family val="0"/>
      </rPr>
      <t>4</t>
    </r>
  </si>
  <si>
    <t>This heating step</t>
  </si>
  <si>
    <r>
      <t xml:space="preserve">% of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released</t>
    </r>
  </si>
  <si>
    <r>
      <t xml:space="preserve">cosmogenic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</t>
    </r>
  </si>
  <si>
    <t>(deg C)</t>
  </si>
  <si>
    <t>(hr)</t>
  </si>
  <si>
    <r>
      <t>(10</t>
    </r>
    <r>
      <rPr>
        <vertAlign val="superscript"/>
        <sz val="10"/>
        <rFont val="Arial"/>
        <family val="0"/>
      </rPr>
      <t>9</t>
    </r>
    <r>
      <rPr>
        <sz val="10"/>
        <rFont val="Arial"/>
        <family val="0"/>
      </rPr>
      <t xml:space="preserve"> atoms)</t>
    </r>
  </si>
  <si>
    <r>
      <t>(10</t>
    </r>
    <r>
      <rPr>
        <vertAlign val="superscript"/>
        <sz val="10"/>
        <rFont val="Arial"/>
        <family val="0"/>
      </rPr>
      <t>6</t>
    </r>
    <r>
      <rPr>
        <sz val="10"/>
        <rFont val="Arial"/>
        <family val="0"/>
      </rPr>
      <t xml:space="preserve"> atoms)</t>
    </r>
  </si>
  <si>
    <r>
      <t>(10</t>
    </r>
    <r>
      <rPr>
        <vertAlign val="superscript"/>
        <sz val="10"/>
        <rFont val="Arial"/>
        <family val="0"/>
      </rPr>
      <t>-3</t>
    </r>
    <r>
      <rPr>
        <sz val="10"/>
        <rFont val="Arial"/>
        <family val="0"/>
      </rPr>
      <t>)</t>
    </r>
  </si>
  <si>
    <r>
      <t>(10</t>
    </r>
    <r>
      <rPr>
        <vertAlign val="superscript"/>
        <sz val="10"/>
        <rFont val="Arial"/>
        <family val="0"/>
      </rPr>
      <t>6</t>
    </r>
    <r>
      <rPr>
        <sz val="10"/>
        <rFont val="Arial"/>
        <family val="0"/>
      </rPr>
      <t xml:space="preserve"> atoms g</t>
    </r>
    <r>
      <rPr>
        <vertAlign val="superscript"/>
        <sz val="10"/>
        <rFont val="Arial"/>
        <family val="0"/>
      </rPr>
      <t>-1</t>
    </r>
    <r>
      <rPr>
        <sz val="10"/>
        <rFont val="Arial"/>
        <family val="0"/>
      </rPr>
      <t>)</t>
    </r>
  </si>
  <si>
    <t>in this heating step</t>
  </si>
  <si>
    <t>released in this step</t>
  </si>
  <si>
    <t>Quartz wt</t>
  </si>
  <si>
    <t>(g)</t>
  </si>
  <si>
    <t>Error terms</t>
  </si>
  <si>
    <t>Wi</t>
  </si>
  <si>
    <t>WiXi</t>
  </si>
  <si>
    <t>Chi-square</t>
  </si>
  <si>
    <t>WRT EWM</t>
  </si>
  <si>
    <t>Error-weighted mean</t>
  </si>
  <si>
    <t>Mean error</t>
  </si>
  <si>
    <t>Ne-21 results - 04-SV-PIT20</t>
  </si>
  <si>
    <t>Ne18008.dat_TDC</t>
  </si>
  <si>
    <t>Ne18024.dat_TDC</t>
  </si>
  <si>
    <t>Ne18039.dat_TDC</t>
  </si>
  <si>
    <t>Ne18223.dat</t>
  </si>
  <si>
    <t>Ne18236.dat_TDC</t>
  </si>
  <si>
    <t>Ne18251.dat</t>
  </si>
  <si>
    <t>Ne18574.dat_TDC</t>
  </si>
  <si>
    <t>Ne18586.dat_TDC</t>
  </si>
  <si>
    <t>Ne18599.dat_TDC</t>
  </si>
  <si>
    <t>Ne18010.dat</t>
  </si>
  <si>
    <t>Ne18025.dat</t>
  </si>
  <si>
    <t>Ne18041.dat</t>
  </si>
  <si>
    <t>Ne18222.dat</t>
  </si>
  <si>
    <t>Ne18235.dat_TDC</t>
  </si>
  <si>
    <t>Ne18250.dat</t>
  </si>
  <si>
    <t>Ne18575.dat_TDC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</si>
</sst>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12">
    <font>
      <sz val="10"/>
      <name val="Comic Sans MS"/>
      <family val="0"/>
    </font>
    <font>
      <b/>
      <sz val="10"/>
      <name val="Comic Sans MS"/>
      <family val="0"/>
    </font>
    <font>
      <i/>
      <sz val="10"/>
      <name val="Comic Sans MS"/>
      <family val="0"/>
    </font>
    <font>
      <b/>
      <i/>
      <sz val="10"/>
      <name val="Comic Sans MS"/>
      <family val="0"/>
    </font>
    <font>
      <sz val="10"/>
      <name val="Arial"/>
      <family val="0"/>
    </font>
    <font>
      <sz val="8"/>
      <name val="Comic Sans MS"/>
      <family val="0"/>
    </font>
    <font>
      <u val="single"/>
      <sz val="10"/>
      <color indexed="12"/>
      <name val="Comic Sans MS"/>
      <family val="0"/>
    </font>
    <font>
      <u val="single"/>
      <sz val="10"/>
      <color indexed="61"/>
      <name val="Comic Sans MS"/>
      <family val="0"/>
    </font>
    <font>
      <b/>
      <sz val="10"/>
      <name val="Arial"/>
      <family val="0"/>
    </font>
    <font>
      <vertAlign val="superscript"/>
      <sz val="10"/>
      <name val="Arial"/>
      <family val="0"/>
    </font>
    <font>
      <sz val="8.5"/>
      <name val="Comic Sans MS"/>
      <family val="0"/>
    </font>
    <font>
      <b/>
      <sz val="8.5"/>
      <name val="Comic Sans M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errBars>
            <c:errDir val="x"/>
            <c:errBarType val="both"/>
            <c:errValType val="cust"/>
            <c:plus>
              <c:numLit>
                <c:ptCount val="14"/>
                <c:pt idx="0">
                  <c:v>3.4052312696790508</c:v>
                </c:pt>
                <c:pt idx="1">
                  <c:v>2.8089499817547483</c:v>
                </c:pt>
                <c:pt idx="2">
                  <c:v>3.3148906467634798</c:v>
                </c:pt>
                <c:pt idx="3">
                  <c:v>3.107555309242299</c:v>
                </c:pt>
                <c:pt idx="4">
                  <c:v>2.823278236376996</c:v>
                </c:pt>
                <c:pt idx="5">
                  <c:v>3.2334037793013106</c:v>
                </c:pt>
                <c:pt idx="6">
                  <c:v>3.666183301473073</c:v>
                </c:pt>
                <c:pt idx="7">
                  <c:v>3.5342184425980236</c:v>
                </c:pt>
                <c:pt idx="8">
                  <c:v>3.7960242359605663</c:v>
                </c:pt>
                <c:pt idx="9">
                  <c:v>2.985448040077067</c:v>
                </c:pt>
                <c:pt idx="10">
                  <c:v>3.238549057834388</c:v>
                </c:pt>
                <c:pt idx="11">
                  <c:v>3.0536862969204943</c:v>
                </c:pt>
                <c:pt idx="12">
                  <c:v>2.69794366138361</c:v>
                </c:pt>
                <c:pt idx="13">
                  <c:v>3.194385699942948</c:v>
                </c:pt>
              </c:numLit>
            </c:plus>
            <c:minus>
              <c:numLit>
                <c:ptCount val="14"/>
                <c:pt idx="0">
                  <c:v>3.4052312696790508</c:v>
                </c:pt>
                <c:pt idx="1">
                  <c:v>2.8089499817547483</c:v>
                </c:pt>
                <c:pt idx="2">
                  <c:v>3.3148906467634798</c:v>
                </c:pt>
                <c:pt idx="3">
                  <c:v>3.107555309242299</c:v>
                </c:pt>
                <c:pt idx="4">
                  <c:v>2.823278236376996</c:v>
                </c:pt>
                <c:pt idx="5">
                  <c:v>3.2334037793013106</c:v>
                </c:pt>
                <c:pt idx="6">
                  <c:v>3.666183301473073</c:v>
                </c:pt>
                <c:pt idx="7">
                  <c:v>3.5342184425980236</c:v>
                </c:pt>
                <c:pt idx="8">
                  <c:v>3.7960242359605663</c:v>
                </c:pt>
                <c:pt idx="9">
                  <c:v>2.985448040077067</c:v>
                </c:pt>
                <c:pt idx="10">
                  <c:v>3.238549057834388</c:v>
                </c:pt>
                <c:pt idx="11">
                  <c:v>3.0536862969204943</c:v>
                </c:pt>
                <c:pt idx="12">
                  <c:v>2.69794366138361</c:v>
                </c:pt>
                <c:pt idx="13">
                  <c:v>3.194385699942948</c:v>
                </c:pt>
              </c:numLit>
            </c:minus>
            <c:noEndCap val="0"/>
          </c:errBars>
          <c:xVal>
            <c:numRef>
              <c:f>Summary!$B$35:$B$48</c:f>
              <c:numCache/>
            </c:numRef>
          </c:xVal>
          <c:yVal>
            <c:numRef>
              <c:f>Summary!$A$35:$A$48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errBars>
            <c:errDir val="x"/>
            <c:errBarType val="both"/>
            <c:errValType val="cust"/>
            <c:plus>
              <c:numLit>
                <c:ptCount val="5"/>
                <c:pt idx="0">
                  <c:v>1.813740326448923</c:v>
                </c:pt>
                <c:pt idx="1">
                  <c:v>1.755039222446594</c:v>
                </c:pt>
                <c:pt idx="2">
                  <c:v>2.544444057507577</c:v>
                </c:pt>
                <c:pt idx="3">
                  <c:v>1.9002364096624529</c:v>
                </c:pt>
                <c:pt idx="4">
                  <c:v>1.7084115062211083</c:v>
                </c:pt>
              </c:numLit>
            </c:plus>
            <c:minus>
              <c:numLit>
                <c:ptCount val="5"/>
                <c:pt idx="0">
                  <c:v>1.813740326448923</c:v>
                </c:pt>
                <c:pt idx="1">
                  <c:v>1.755039222446594</c:v>
                </c:pt>
                <c:pt idx="2">
                  <c:v>2.544444057507577</c:v>
                </c:pt>
                <c:pt idx="3">
                  <c:v>1.9002364096624529</c:v>
                </c:pt>
                <c:pt idx="4">
                  <c:v>1.7084115062211083</c:v>
                </c:pt>
              </c:numLit>
            </c:minus>
            <c:noEndCap val="0"/>
          </c:errBars>
          <c:xVal>
            <c:numRef>
              <c:f>Summary!$B$29:$B$33</c:f>
              <c:numCache/>
            </c:numRef>
          </c:xVal>
          <c:yVal>
            <c:numRef>
              <c:f>Summary!$A$29:$A$33</c:f>
              <c:numCache/>
            </c:numRef>
          </c:yVal>
          <c:smooth val="0"/>
        </c:ser>
        <c:axId val="1640451"/>
        <c:axId val="14764060"/>
      </c:scatterChart>
      <c:valAx>
        <c:axId val="1640451"/>
        <c:scaling>
          <c:orientation val="minMax"/>
          <c:max val="160"/>
          <c:min val="8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Comic Sans MS"/>
                    <a:ea typeface="Comic Sans MS"/>
                    <a:cs typeface="Comic Sans MS"/>
                  </a:rPr>
                  <a:t>Cosmogenic Ne-21 (Matoms/g)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64060"/>
        <c:crosses val="autoZero"/>
        <c:crossBetween val="midCat"/>
        <c:dispUnits/>
      </c:valAx>
      <c:valAx>
        <c:axId val="1476406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Comic Sans MS"/>
                    <a:ea typeface="Comic Sans MS"/>
                    <a:cs typeface="Comic Sans MS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045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0</xdr:rowOff>
    </xdr:from>
    <xdr:to>
      <xdr:col>15</xdr:col>
      <xdr:colOff>28575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3352800" y="476250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65"/>
  <sheetViews>
    <sheetView workbookViewId="0" topLeftCell="A4">
      <selection activeCell="B20" sqref="B20"/>
    </sheetView>
  </sheetViews>
  <sheetFormatPr defaultColWidth="11.00390625" defaultRowHeight="15"/>
  <cols>
    <col min="1" max="1" width="17.625" style="0" customWidth="1"/>
    <col min="2" max="2" width="14.875" style="0" customWidth="1"/>
  </cols>
  <sheetData>
    <row r="3" ht="15">
      <c r="A3" t="s">
        <v>115</v>
      </c>
    </row>
    <row r="4" ht="15">
      <c r="A4" t="s">
        <v>53</v>
      </c>
    </row>
    <row r="6" spans="1:2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 t="s">
        <v>54</v>
      </c>
      <c r="P6" s="24"/>
      <c r="Q6" s="1" t="s">
        <v>55</v>
      </c>
      <c r="V6" s="1"/>
      <c r="W6" s="1"/>
      <c r="X6" s="1"/>
    </row>
    <row r="7" spans="1:2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56</v>
      </c>
      <c r="P7" s="1"/>
      <c r="Q7" s="1" t="s">
        <v>57</v>
      </c>
      <c r="R7" s="1" t="s">
        <v>58</v>
      </c>
      <c r="S7" s="24" t="s">
        <v>59</v>
      </c>
      <c r="T7" s="24"/>
      <c r="U7" s="24" t="s">
        <v>60</v>
      </c>
      <c r="V7" s="24"/>
      <c r="AA7" t="s">
        <v>61</v>
      </c>
    </row>
    <row r="8" spans="1:20" ht="15">
      <c r="A8" s="1"/>
      <c r="B8" s="1"/>
      <c r="C8" s="1"/>
      <c r="D8" s="1" t="s">
        <v>62</v>
      </c>
      <c r="E8" s="1" t="s">
        <v>63</v>
      </c>
      <c r="F8" s="1" t="s">
        <v>63</v>
      </c>
      <c r="G8" s="24" t="s">
        <v>64</v>
      </c>
      <c r="H8" s="24"/>
      <c r="I8" s="24" t="s">
        <v>65</v>
      </c>
      <c r="J8" s="24"/>
      <c r="K8" s="1" t="s">
        <v>66</v>
      </c>
      <c r="L8" s="1"/>
      <c r="M8" s="1" t="s">
        <v>67</v>
      </c>
      <c r="N8" s="1"/>
      <c r="O8" s="24" t="s">
        <v>68</v>
      </c>
      <c r="P8" s="24"/>
      <c r="Q8" s="1" t="s">
        <v>69</v>
      </c>
      <c r="R8" s="1" t="s">
        <v>70</v>
      </c>
      <c r="S8" s="1"/>
      <c r="T8" s="1"/>
    </row>
    <row r="9" spans="1:29" ht="15">
      <c r="A9" s="1" t="s">
        <v>71</v>
      </c>
      <c r="B9" s="1" t="s">
        <v>72</v>
      </c>
      <c r="C9" s="1" t="s">
        <v>73</v>
      </c>
      <c r="D9" s="1" t="s">
        <v>74</v>
      </c>
      <c r="E9" s="1" t="s">
        <v>75</v>
      </c>
      <c r="F9" s="1" t="s">
        <v>76</v>
      </c>
      <c r="G9" s="1" t="s">
        <v>77</v>
      </c>
      <c r="H9" s="1" t="s">
        <v>78</v>
      </c>
      <c r="I9" s="1" t="s">
        <v>79</v>
      </c>
      <c r="J9" s="1" t="s">
        <v>78</v>
      </c>
      <c r="K9" s="1" t="s">
        <v>80</v>
      </c>
      <c r="L9" s="1" t="s">
        <v>78</v>
      </c>
      <c r="M9" s="1" t="s">
        <v>80</v>
      </c>
      <c r="N9" s="1" t="s">
        <v>78</v>
      </c>
      <c r="O9" s="1" t="s">
        <v>81</v>
      </c>
      <c r="P9" s="1" t="s">
        <v>78</v>
      </c>
      <c r="Q9" s="1" t="s">
        <v>82</v>
      </c>
      <c r="R9" s="1" t="s">
        <v>69</v>
      </c>
      <c r="S9" s="1" t="s">
        <v>81</v>
      </c>
      <c r="T9" s="1" t="s">
        <v>78</v>
      </c>
      <c r="U9" s="1" t="s">
        <v>81</v>
      </c>
      <c r="V9" s="1"/>
      <c r="AA9" t="s">
        <v>79</v>
      </c>
      <c r="AB9" s="1" t="s">
        <v>78</v>
      </c>
      <c r="AC9" t="s">
        <v>83</v>
      </c>
    </row>
    <row r="11" spans="1:29" ht="15">
      <c r="A11" t="s">
        <v>116</v>
      </c>
      <c r="B11" t="s">
        <v>43</v>
      </c>
      <c r="C11" t="s">
        <v>84</v>
      </c>
      <c r="D11">
        <v>0.1547</v>
      </c>
      <c r="E11">
        <v>390</v>
      </c>
      <c r="F11">
        <v>0.2</v>
      </c>
      <c r="G11">
        <v>0.745</v>
      </c>
      <c r="H11">
        <v>0.0185</v>
      </c>
      <c r="I11">
        <v>8.918</v>
      </c>
      <c r="J11">
        <v>0.25</v>
      </c>
      <c r="K11">
        <v>11.933</v>
      </c>
      <c r="L11">
        <v>0.336</v>
      </c>
      <c r="M11">
        <v>115.6</v>
      </c>
      <c r="N11">
        <v>3.1</v>
      </c>
      <c r="O11">
        <v>43.56</v>
      </c>
      <c r="P11">
        <v>1.66</v>
      </c>
      <c r="Q11" s="3">
        <f>100*(O11/(I11/D11))</f>
        <v>75.56326530612246</v>
      </c>
      <c r="R11" s="3">
        <f>100*(O11/S11)</f>
        <v>40.177089097952404</v>
      </c>
      <c r="S11" s="3">
        <f>SUM(O11:O13)</f>
        <v>108.42</v>
      </c>
      <c r="T11" s="3">
        <f>SQRT(P11^2+P12^2+P13^2)</f>
        <v>3.4052312696790508</v>
      </c>
      <c r="U11" s="3">
        <f>(AA11/D11)-S11</f>
        <v>81.51535875888815</v>
      </c>
      <c r="AA11">
        <f>SUM(I11:I13)</f>
        <v>29.383</v>
      </c>
      <c r="AB11">
        <f>SQRT(J11^2+J12^2+J13^2)</f>
        <v>0.6179587364865069</v>
      </c>
      <c r="AC11">
        <f>AA11/D11</f>
        <v>189.93535875888816</v>
      </c>
    </row>
    <row r="12" spans="1:18" ht="15">
      <c r="A12" t="s">
        <v>117</v>
      </c>
      <c r="E12">
        <v>780</v>
      </c>
      <c r="F12">
        <v>0.2</v>
      </c>
      <c r="G12">
        <v>2.9265</v>
      </c>
      <c r="H12">
        <v>0.0384</v>
      </c>
      <c r="I12">
        <v>17.576</v>
      </c>
      <c r="J12">
        <v>0.547</v>
      </c>
      <c r="K12">
        <v>5.997</v>
      </c>
      <c r="L12">
        <v>0.144</v>
      </c>
      <c r="M12">
        <v>105.1</v>
      </c>
      <c r="N12">
        <v>1.3</v>
      </c>
      <c r="O12">
        <v>57.69</v>
      </c>
      <c r="P12">
        <v>2.84</v>
      </c>
      <c r="Q12" s="3">
        <f>100*(O12/(I12/D11))</f>
        <v>50.77744082840236</v>
      </c>
      <c r="R12" s="3">
        <f>100*(O12/S11)</f>
        <v>53.209739900387376</v>
      </c>
    </row>
    <row r="13" spans="1:18" ht="15">
      <c r="A13" t="s">
        <v>118</v>
      </c>
      <c r="E13">
        <v>1140</v>
      </c>
      <c r="F13">
        <v>0.2</v>
      </c>
      <c r="G13">
        <v>0.6027</v>
      </c>
      <c r="H13">
        <v>0.0104</v>
      </c>
      <c r="I13">
        <v>2.889</v>
      </c>
      <c r="J13">
        <v>0.142</v>
      </c>
      <c r="K13">
        <v>4.793</v>
      </c>
      <c r="L13">
        <v>0.224</v>
      </c>
      <c r="M13">
        <v>110.9</v>
      </c>
      <c r="N13">
        <v>2.9</v>
      </c>
      <c r="O13">
        <v>7.17</v>
      </c>
      <c r="P13">
        <v>0.88</v>
      </c>
      <c r="Q13" s="3">
        <f>100*(O13/(I13/D11))</f>
        <v>38.39387331256491</v>
      </c>
      <c r="R13" s="3">
        <f>100*(O13/S11)</f>
        <v>6.61317100166021</v>
      </c>
    </row>
    <row r="15" spans="1:29" ht="15">
      <c r="A15" t="s">
        <v>119</v>
      </c>
      <c r="C15" t="s">
        <v>41</v>
      </c>
      <c r="D15">
        <v>0.1544</v>
      </c>
      <c r="E15">
        <v>390</v>
      </c>
      <c r="F15">
        <v>0.2</v>
      </c>
      <c r="G15">
        <v>0.4696</v>
      </c>
      <c r="H15">
        <v>0.0139</v>
      </c>
      <c r="I15">
        <v>7.635</v>
      </c>
      <c r="J15">
        <v>0.24</v>
      </c>
      <c r="K15">
        <v>16.292</v>
      </c>
      <c r="L15">
        <v>0.627</v>
      </c>
      <c r="M15">
        <v>116.8</v>
      </c>
      <c r="N15">
        <v>5.1</v>
      </c>
      <c r="O15">
        <v>40.6</v>
      </c>
      <c r="P15">
        <v>1.59</v>
      </c>
      <c r="Q15" s="3">
        <f>100*(O15/(I15/D15))</f>
        <v>82.10399476096923</v>
      </c>
      <c r="R15" s="3">
        <f>100*(O15/S15)</f>
        <v>34.47690217391305</v>
      </c>
      <c r="S15" s="3">
        <f>SUM(O15:O17)</f>
        <v>117.76</v>
      </c>
      <c r="T15" s="3">
        <f>SQRT(P15^2+P16^2+P17^2)</f>
        <v>2.8089499817547483</v>
      </c>
      <c r="U15" s="3">
        <f>(AA15/D15)-S15</f>
        <v>80.180414507772</v>
      </c>
      <c r="AA15">
        <f>SUM(I15:I17)</f>
        <v>30.561999999999998</v>
      </c>
      <c r="AB15">
        <f>SQRT(J15^2+J16^2+J17^2)</f>
        <v>0.5410286498883401</v>
      </c>
      <c r="AC15">
        <f>AA15/D15</f>
        <v>197.940414507772</v>
      </c>
    </row>
    <row r="16" spans="1:18" ht="15">
      <c r="A16" t="s">
        <v>120</v>
      </c>
      <c r="E16">
        <v>780</v>
      </c>
      <c r="F16">
        <v>0.2</v>
      </c>
      <c r="G16">
        <v>3.0079</v>
      </c>
      <c r="H16">
        <v>0.0275</v>
      </c>
      <c r="I16">
        <v>19.756</v>
      </c>
      <c r="J16">
        <v>0.466</v>
      </c>
      <c r="K16">
        <v>6.572</v>
      </c>
      <c r="L16">
        <v>0.105</v>
      </c>
      <c r="M16">
        <v>106.8</v>
      </c>
      <c r="N16">
        <v>0.9</v>
      </c>
      <c r="O16">
        <v>70.64</v>
      </c>
      <c r="P16">
        <v>2.15</v>
      </c>
      <c r="Q16" s="3">
        <f>100*(O16/(I16/D15))</f>
        <v>55.20761287710063</v>
      </c>
      <c r="R16" s="3">
        <f>100*(O16/S15)</f>
        <v>59.98641304347826</v>
      </c>
    </row>
    <row r="17" spans="1:18" ht="15">
      <c r="A17" t="s">
        <v>121</v>
      </c>
      <c r="E17">
        <v>1140</v>
      </c>
      <c r="F17">
        <v>0.2</v>
      </c>
      <c r="G17">
        <v>0.7314</v>
      </c>
      <c r="H17">
        <v>0.0121</v>
      </c>
      <c r="I17">
        <v>3.171</v>
      </c>
      <c r="J17">
        <v>0.134</v>
      </c>
      <c r="K17">
        <v>4.33</v>
      </c>
      <c r="L17">
        <v>0.179</v>
      </c>
      <c r="M17">
        <v>110.7</v>
      </c>
      <c r="N17">
        <v>3.1</v>
      </c>
      <c r="O17">
        <v>6.52</v>
      </c>
      <c r="P17">
        <v>0.86</v>
      </c>
      <c r="Q17" s="3">
        <f>100*(O17/(I17/D15))</f>
        <v>31.746704509618418</v>
      </c>
      <c r="R17" s="3">
        <f>100*(O17/S15)</f>
        <v>5.536684782608695</v>
      </c>
    </row>
    <row r="19" spans="1:29" ht="15">
      <c r="A19" t="s">
        <v>122</v>
      </c>
      <c r="C19" t="s">
        <v>42</v>
      </c>
      <c r="D19">
        <v>0.1637</v>
      </c>
      <c r="E19">
        <v>390</v>
      </c>
      <c r="F19">
        <v>0.2</v>
      </c>
      <c r="G19">
        <v>2.0623</v>
      </c>
      <c r="H19">
        <v>0.042</v>
      </c>
      <c r="I19">
        <v>13.817</v>
      </c>
      <c r="J19">
        <v>0.334</v>
      </c>
      <c r="K19">
        <v>6.712</v>
      </c>
      <c r="L19">
        <v>0.155</v>
      </c>
      <c r="M19">
        <v>104.7</v>
      </c>
      <c r="N19">
        <v>2.4</v>
      </c>
      <c r="O19">
        <v>47.45</v>
      </c>
      <c r="P19">
        <v>2.19</v>
      </c>
      <c r="Q19" s="3">
        <f>100*(O19/(I19/D19))</f>
        <v>56.217449518708854</v>
      </c>
      <c r="R19" s="3">
        <f>100*(O19/S19)</f>
        <v>36.100121728545346</v>
      </c>
      <c r="S19" s="3">
        <f>SUM(O19:O21)</f>
        <v>131.44</v>
      </c>
      <c r="T19" s="3">
        <f>SQRT(P19^2+P20^2+P21^2)</f>
        <v>3.3148906467634798</v>
      </c>
      <c r="U19" s="3">
        <f>(AA19/D19)-S19</f>
        <v>115.13299938912641</v>
      </c>
      <c r="AA19">
        <f>SUM(I19:I21)</f>
        <v>40.364</v>
      </c>
      <c r="AB19">
        <f>SQRT(J19^2+J20^2+J21^2)</f>
        <v>0.6562019506219103</v>
      </c>
      <c r="AC19">
        <f>AA19/D19</f>
        <v>246.5729993891264</v>
      </c>
    </row>
    <row r="20" spans="1:18" ht="15">
      <c r="A20" t="s">
        <v>123</v>
      </c>
      <c r="E20">
        <v>780</v>
      </c>
      <c r="F20">
        <v>0.2</v>
      </c>
      <c r="G20">
        <v>3.4565</v>
      </c>
      <c r="H20">
        <v>0.0403</v>
      </c>
      <c r="I20">
        <v>22.596</v>
      </c>
      <c r="J20">
        <v>0.542</v>
      </c>
      <c r="K20">
        <v>6.551</v>
      </c>
      <c r="L20">
        <v>0.101</v>
      </c>
      <c r="M20">
        <v>105</v>
      </c>
      <c r="N20">
        <v>0.9</v>
      </c>
      <c r="O20">
        <v>76.13</v>
      </c>
      <c r="P20">
        <v>2.32</v>
      </c>
      <c r="Q20" s="3">
        <f>100*(O20/(I20/D19))</f>
        <v>55.1534829173305</v>
      </c>
      <c r="R20" s="3">
        <f>100*(O20/S19)</f>
        <v>57.9199634814364</v>
      </c>
    </row>
    <row r="21" spans="1:18" ht="15">
      <c r="A21" t="s">
        <v>124</v>
      </c>
      <c r="E21">
        <v>1140</v>
      </c>
      <c r="F21">
        <v>0.2</v>
      </c>
      <c r="G21">
        <v>0.9032</v>
      </c>
      <c r="H21">
        <v>0.0127</v>
      </c>
      <c r="I21">
        <v>3.951</v>
      </c>
      <c r="J21">
        <v>0.159</v>
      </c>
      <c r="K21">
        <v>4.379</v>
      </c>
      <c r="L21">
        <v>0.162</v>
      </c>
      <c r="M21">
        <v>103.2</v>
      </c>
      <c r="N21">
        <v>2.4</v>
      </c>
      <c r="O21">
        <v>7.86</v>
      </c>
      <c r="P21">
        <v>0.9</v>
      </c>
      <c r="Q21" s="3">
        <f>100*(O21/(I21/D19))</f>
        <v>32.56598329536826</v>
      </c>
      <c r="R21" s="3">
        <f>100*(O21/S19)</f>
        <v>5.97991479001826</v>
      </c>
    </row>
    <row r="23" spans="1:29" ht="15">
      <c r="A23" t="s">
        <v>125</v>
      </c>
      <c r="B23" t="s">
        <v>44</v>
      </c>
      <c r="C23" t="s">
        <v>84</v>
      </c>
      <c r="D23">
        <v>0.1574</v>
      </c>
      <c r="E23">
        <v>390</v>
      </c>
      <c r="F23">
        <v>0.2</v>
      </c>
      <c r="G23">
        <v>0.3375</v>
      </c>
      <c r="H23">
        <v>0.0148</v>
      </c>
      <c r="I23">
        <v>10.66</v>
      </c>
      <c r="J23">
        <v>0.355</v>
      </c>
      <c r="K23">
        <v>31.487</v>
      </c>
      <c r="L23">
        <v>1.553</v>
      </c>
      <c r="M23">
        <v>135.8</v>
      </c>
      <c r="N23">
        <v>7.4</v>
      </c>
      <c r="O23">
        <v>61.61</v>
      </c>
      <c r="P23">
        <v>2.28</v>
      </c>
      <c r="Q23" s="3">
        <f>100*(O23/(I23/D23))</f>
        <v>90.97011257035648</v>
      </c>
      <c r="R23" s="3">
        <f>100*(O23/S23)</f>
        <v>49.45813598779802</v>
      </c>
      <c r="S23" s="3">
        <f>SUM(O23:O25)</f>
        <v>124.57000000000001</v>
      </c>
      <c r="T23" s="3">
        <f>SQRT(P23^2+P24^2+P25^2)</f>
        <v>3.107555309242299</v>
      </c>
      <c r="U23" s="3">
        <f>(AA23/D23)-S23</f>
        <v>43.009415501905934</v>
      </c>
      <c r="AA23">
        <f>SUM(I23:I25)</f>
        <v>26.377</v>
      </c>
      <c r="AB23">
        <f>SQRT(J23^2+J24^2+J25^2)</f>
        <v>0.536971135164638</v>
      </c>
      <c r="AC23">
        <f>AA23/D23</f>
        <v>167.57941550190594</v>
      </c>
    </row>
    <row r="24" spans="1:18" ht="15">
      <c r="A24" t="s">
        <v>126</v>
      </c>
      <c r="E24">
        <v>780</v>
      </c>
      <c r="F24">
        <v>0.2</v>
      </c>
      <c r="G24">
        <v>1.5756</v>
      </c>
      <c r="H24">
        <v>0.0218</v>
      </c>
      <c r="I24">
        <v>13.831</v>
      </c>
      <c r="J24">
        <v>0.387</v>
      </c>
      <c r="K24">
        <v>8.766</v>
      </c>
      <c r="L24">
        <v>0.178</v>
      </c>
      <c r="M24">
        <v>110.5</v>
      </c>
      <c r="N24">
        <v>1.5</v>
      </c>
      <c r="O24">
        <v>58.34</v>
      </c>
      <c r="P24">
        <v>1.97</v>
      </c>
      <c r="Q24" s="3">
        <f>100*(O24/(I24/D23))</f>
        <v>66.39227821560264</v>
      </c>
      <c r="R24" s="3">
        <f>100*(O24/S23)</f>
        <v>46.833105884241796</v>
      </c>
    </row>
    <row r="25" spans="1:18" ht="15">
      <c r="A25" t="s">
        <v>127</v>
      </c>
      <c r="E25">
        <v>1140</v>
      </c>
      <c r="F25">
        <v>0.2</v>
      </c>
      <c r="G25">
        <v>0.3927</v>
      </c>
      <c r="H25">
        <v>0.0139</v>
      </c>
      <c r="I25">
        <v>1.886</v>
      </c>
      <c r="J25">
        <v>0.112</v>
      </c>
      <c r="K25">
        <v>4.822</v>
      </c>
      <c r="L25">
        <v>0.321</v>
      </c>
      <c r="M25">
        <v>110.5</v>
      </c>
      <c r="N25">
        <v>5.4</v>
      </c>
      <c r="O25">
        <v>4.62</v>
      </c>
      <c r="P25">
        <v>0.76</v>
      </c>
      <c r="Q25" s="3">
        <f>100*(O25/(I25/D23))</f>
        <v>38.55715800636268</v>
      </c>
      <c r="R25" s="3">
        <f>100*(O25/S23)</f>
        <v>3.708758127960183</v>
      </c>
    </row>
    <row r="27" spans="1:29" ht="15">
      <c r="A27" t="s">
        <v>128</v>
      </c>
      <c r="C27" t="s">
        <v>41</v>
      </c>
      <c r="D27">
        <v>0.1581</v>
      </c>
      <c r="E27">
        <v>390</v>
      </c>
      <c r="F27">
        <v>0.2</v>
      </c>
      <c r="G27">
        <v>0.2676</v>
      </c>
      <c r="H27">
        <v>0.011</v>
      </c>
      <c r="I27">
        <v>11.362</v>
      </c>
      <c r="J27">
        <v>0.332</v>
      </c>
      <c r="K27">
        <v>42.534</v>
      </c>
      <c r="L27">
        <v>1.972</v>
      </c>
      <c r="M27">
        <v>142.7</v>
      </c>
      <c r="N27">
        <v>9.1</v>
      </c>
      <c r="O27">
        <v>67.1</v>
      </c>
      <c r="P27">
        <v>2.12</v>
      </c>
      <c r="Q27" s="3">
        <f>100*(O27/(I27/D27))</f>
        <v>93.36833303995775</v>
      </c>
      <c r="R27" s="3">
        <f>100*(O27/S27)</f>
        <v>49.29473993535117</v>
      </c>
      <c r="S27" s="3">
        <f>SUM(O27:O29)</f>
        <v>136.11999999999998</v>
      </c>
      <c r="T27" s="3">
        <f>SQRT(P27^2+P28^2+P29^2)</f>
        <v>2.823278236376996</v>
      </c>
      <c r="U27" s="3">
        <f>(AA27/D27)-S27</f>
        <v>41.969816571790034</v>
      </c>
      <c r="AA27">
        <f>SUM(I27:I29)</f>
        <v>28.156</v>
      </c>
      <c r="AB27">
        <f>SQRT(J27^2+J28^2+J29^2)</f>
        <v>0.5034371857540918</v>
      </c>
      <c r="AC27">
        <f>AA27/D27</f>
        <v>178.08981657179</v>
      </c>
    </row>
    <row r="28" spans="1:18" ht="15">
      <c r="A28" t="s">
        <v>129</v>
      </c>
      <c r="E28">
        <v>780</v>
      </c>
      <c r="F28">
        <v>0.2</v>
      </c>
      <c r="G28">
        <v>1.6996</v>
      </c>
      <c r="H28">
        <v>0.0163</v>
      </c>
      <c r="I28">
        <v>15.279</v>
      </c>
      <c r="J28">
        <v>0.365</v>
      </c>
      <c r="K28">
        <v>8.995</v>
      </c>
      <c r="L28">
        <v>0.15</v>
      </c>
      <c r="M28">
        <v>106.8</v>
      </c>
      <c r="N28">
        <v>2</v>
      </c>
      <c r="O28">
        <v>65.13</v>
      </c>
      <c r="P28">
        <v>1.74</v>
      </c>
      <c r="Q28" s="3">
        <f>100*(O28/(I28/D27))</f>
        <v>67.39350088356566</v>
      </c>
      <c r="R28" s="3">
        <f>100*(O28/S27)</f>
        <v>47.84748751101969</v>
      </c>
    </row>
    <row r="29" spans="1:18" ht="15">
      <c r="A29" t="s">
        <v>130</v>
      </c>
      <c r="E29">
        <v>1140</v>
      </c>
      <c r="F29">
        <v>0.2</v>
      </c>
      <c r="G29">
        <v>0.3049</v>
      </c>
      <c r="H29">
        <v>0.0105</v>
      </c>
      <c r="I29">
        <v>1.515</v>
      </c>
      <c r="J29">
        <v>0.1</v>
      </c>
      <c r="K29">
        <v>4.963</v>
      </c>
      <c r="L29">
        <v>0.358</v>
      </c>
      <c r="M29">
        <v>104.5</v>
      </c>
      <c r="N29">
        <v>6.8</v>
      </c>
      <c r="O29">
        <v>3.89</v>
      </c>
      <c r="P29">
        <v>0.67</v>
      </c>
      <c r="Q29" s="3">
        <f>100*(O29/(I29/D27))</f>
        <v>40.59465346534654</v>
      </c>
      <c r="R29" s="3">
        <f>100*(O29/S27)</f>
        <v>2.857772553629151</v>
      </c>
    </row>
    <row r="31" spans="1:29" ht="15">
      <c r="A31" t="s">
        <v>131</v>
      </c>
      <c r="C31" t="s">
        <v>42</v>
      </c>
      <c r="D31">
        <v>0.1451</v>
      </c>
      <c r="E31">
        <v>390</v>
      </c>
      <c r="F31">
        <v>0.2</v>
      </c>
      <c r="G31">
        <v>0.9252</v>
      </c>
      <c r="H31">
        <v>0.0299</v>
      </c>
      <c r="I31">
        <v>10.776</v>
      </c>
      <c r="J31">
        <v>0.3</v>
      </c>
      <c r="K31">
        <v>11.669</v>
      </c>
      <c r="L31">
        <v>0.43</v>
      </c>
      <c r="M31">
        <v>112.1</v>
      </c>
      <c r="N31">
        <v>4.7</v>
      </c>
      <c r="O31">
        <v>55.61</v>
      </c>
      <c r="P31">
        <v>2.17</v>
      </c>
      <c r="Q31" s="3">
        <f>100*(O31/(I31/D31))</f>
        <v>74.87946362286564</v>
      </c>
      <c r="R31" s="3">
        <f>100*(O31/S31)</f>
        <v>43.41139734582357</v>
      </c>
      <c r="S31" s="3">
        <f>SUM(O31:O33)</f>
        <v>128.1</v>
      </c>
      <c r="T31" s="3">
        <f>SQRT(P31^2+P32^2+P33^2)</f>
        <v>3.2334037793013106</v>
      </c>
      <c r="U31" s="3">
        <f>(AA31/D31)-S31</f>
        <v>56.58642315644383</v>
      </c>
      <c r="AA31">
        <f>SUM(I31:I33)</f>
        <v>26.798000000000002</v>
      </c>
      <c r="AB31">
        <f>SQRT(J31^2+J32^2+J33^2)</f>
        <v>0.49956981494081487</v>
      </c>
      <c r="AC31">
        <f>AA31/D31</f>
        <v>184.68642315644382</v>
      </c>
    </row>
    <row r="32" spans="1:18" ht="15">
      <c r="A32" t="s">
        <v>14</v>
      </c>
      <c r="E32">
        <v>780</v>
      </c>
      <c r="F32">
        <v>0.2</v>
      </c>
      <c r="G32">
        <v>1.5556</v>
      </c>
      <c r="H32">
        <v>0.0217</v>
      </c>
      <c r="I32">
        <v>14.512</v>
      </c>
      <c r="J32">
        <v>0.387</v>
      </c>
      <c r="K32">
        <v>9.343</v>
      </c>
      <c r="L32">
        <v>0.192</v>
      </c>
      <c r="M32">
        <v>107.9</v>
      </c>
      <c r="N32">
        <v>1.5</v>
      </c>
      <c r="O32">
        <v>68.7</v>
      </c>
      <c r="P32">
        <v>2.28</v>
      </c>
      <c r="Q32" s="3">
        <f>100*(O32/(I32/D31))</f>
        <v>68.69053197353915</v>
      </c>
      <c r="R32" s="3">
        <f>100*(O32/S31)</f>
        <v>53.62997658079626</v>
      </c>
    </row>
    <row r="33" spans="1:18" ht="15">
      <c r="A33" t="s">
        <v>15</v>
      </c>
      <c r="E33">
        <v>1140</v>
      </c>
      <c r="F33">
        <v>0.2</v>
      </c>
      <c r="G33">
        <v>0.3252</v>
      </c>
      <c r="H33">
        <v>0.0136</v>
      </c>
      <c r="I33">
        <v>1.51</v>
      </c>
      <c r="J33">
        <v>0.099</v>
      </c>
      <c r="K33">
        <v>4.65</v>
      </c>
      <c r="L33">
        <v>0.348</v>
      </c>
      <c r="M33">
        <v>103.6</v>
      </c>
      <c r="N33">
        <v>7.2</v>
      </c>
      <c r="O33">
        <v>3.79</v>
      </c>
      <c r="P33">
        <v>0.74</v>
      </c>
      <c r="Q33" s="3">
        <f>100*(O33/(I33/D31))</f>
        <v>36.419139072847685</v>
      </c>
      <c r="R33" s="3">
        <f>100*(O33/S31)</f>
        <v>2.958626073380172</v>
      </c>
    </row>
    <row r="35" spans="1:29" ht="15">
      <c r="A35" t="s">
        <v>16</v>
      </c>
      <c r="B35" t="s">
        <v>45</v>
      </c>
      <c r="C35" t="s">
        <v>84</v>
      </c>
      <c r="D35">
        <v>0.169</v>
      </c>
      <c r="E35">
        <v>390</v>
      </c>
      <c r="F35">
        <v>0.2</v>
      </c>
      <c r="G35">
        <v>0.9636</v>
      </c>
      <c r="H35">
        <v>0.0162</v>
      </c>
      <c r="I35">
        <v>10.148</v>
      </c>
      <c r="J35">
        <v>0.287</v>
      </c>
      <c r="K35">
        <v>10.521</v>
      </c>
      <c r="L35">
        <v>0.226</v>
      </c>
      <c r="M35">
        <v>112.4</v>
      </c>
      <c r="N35">
        <v>2.1</v>
      </c>
      <c r="O35">
        <v>43.28</v>
      </c>
      <c r="P35">
        <v>1.48</v>
      </c>
      <c r="Q35" s="3">
        <f>100*(O35/(I35/D35))</f>
        <v>72.07646826960979</v>
      </c>
      <c r="R35" s="3">
        <f>100*(O35/S35)</f>
        <v>33.08868501529052</v>
      </c>
      <c r="S35" s="3">
        <f>SUM(O35:O37)</f>
        <v>130.8</v>
      </c>
      <c r="T35" s="3">
        <f>SQRT(P35^2+P36^2+P37^2)</f>
        <v>3.666183301473073</v>
      </c>
      <c r="U35" s="3">
        <f>(AA35/D35)-S35</f>
        <v>100.01065088757392</v>
      </c>
      <c r="AA35">
        <f>SUM(I35:I37)</f>
        <v>39.007</v>
      </c>
      <c r="AB35">
        <f>SQRT(J35^2+J36^2+J37^2)</f>
        <v>0.7893376970600099</v>
      </c>
      <c r="AC35">
        <f>AA35/D35</f>
        <v>230.81065088757393</v>
      </c>
    </row>
    <row r="36" spans="1:18" ht="15">
      <c r="A36" t="s">
        <v>17</v>
      </c>
      <c r="E36">
        <v>780</v>
      </c>
      <c r="F36">
        <v>0.2</v>
      </c>
      <c r="G36">
        <v>3.9297</v>
      </c>
      <c r="H36">
        <v>0.0493</v>
      </c>
      <c r="I36">
        <v>25.092</v>
      </c>
      <c r="J36">
        <v>0.694</v>
      </c>
      <c r="K36">
        <v>6.376</v>
      </c>
      <c r="L36">
        <v>0.121</v>
      </c>
      <c r="M36">
        <v>104.9</v>
      </c>
      <c r="N36">
        <v>1.2</v>
      </c>
      <c r="O36">
        <v>79.75</v>
      </c>
      <c r="P36">
        <v>3.01</v>
      </c>
      <c r="Q36" s="3">
        <f>100*(O36/(I36/D35))</f>
        <v>53.713334927466924</v>
      </c>
      <c r="R36" s="3">
        <f>100*(O36/S35)</f>
        <v>60.970948012232405</v>
      </c>
    </row>
    <row r="37" spans="1:18" ht="15">
      <c r="A37" t="s">
        <v>18</v>
      </c>
      <c r="E37">
        <v>1140</v>
      </c>
      <c r="F37">
        <v>0.2</v>
      </c>
      <c r="G37">
        <v>0.8363</v>
      </c>
      <c r="H37">
        <v>0.019</v>
      </c>
      <c r="I37">
        <v>3.767</v>
      </c>
      <c r="J37">
        <v>0.243</v>
      </c>
      <c r="K37">
        <v>4.523</v>
      </c>
      <c r="L37">
        <v>0.296</v>
      </c>
      <c r="M37">
        <v>114.3</v>
      </c>
      <c r="N37">
        <v>3.3</v>
      </c>
      <c r="O37">
        <v>7.77</v>
      </c>
      <c r="P37">
        <v>1.48</v>
      </c>
      <c r="Q37" s="3">
        <f>100*(O37/(I37/D35))</f>
        <v>34.85877355986196</v>
      </c>
      <c r="R37" s="3">
        <f>100*(O37/S35)</f>
        <v>5.940366972477063</v>
      </c>
    </row>
    <row r="39" spans="1:29" ht="15">
      <c r="A39" t="s">
        <v>19</v>
      </c>
      <c r="C39" t="s">
        <v>41</v>
      </c>
      <c r="D39">
        <v>0.1746</v>
      </c>
      <c r="E39">
        <v>390</v>
      </c>
      <c r="F39">
        <v>0.2</v>
      </c>
      <c r="G39">
        <v>1.2454</v>
      </c>
      <c r="H39">
        <v>0.0126</v>
      </c>
      <c r="I39">
        <v>12.71</v>
      </c>
      <c r="J39">
        <v>0.341</v>
      </c>
      <c r="K39">
        <v>10.107</v>
      </c>
      <c r="L39">
        <v>0.21</v>
      </c>
      <c r="M39">
        <v>110.7</v>
      </c>
      <c r="N39">
        <v>2.1</v>
      </c>
      <c r="O39">
        <v>51.18</v>
      </c>
      <c r="P39">
        <v>1.59</v>
      </c>
      <c r="Q39" s="3">
        <f>100*(O39/(I39/D39))</f>
        <v>70.30706530291108</v>
      </c>
      <c r="R39" s="3">
        <f>100*(O39/S39)</f>
        <v>38.08319071359475</v>
      </c>
      <c r="S39" s="3">
        <f>SUM(O39:O41)</f>
        <v>134.39000000000001</v>
      </c>
      <c r="T39" s="3">
        <f>SQRT(P39^2+P40^2+P41^2)</f>
        <v>3.5342184425980236</v>
      </c>
      <c r="U39" s="3">
        <f>(AA39/D39)-S39</f>
        <v>121.4920160366552</v>
      </c>
      <c r="AA39">
        <f>SUM(I39:I41)</f>
        <v>44.677</v>
      </c>
      <c r="AB39">
        <f>SQRT(J39^2+J40^2+J41^2)</f>
        <v>0.8176710830156586</v>
      </c>
      <c r="AC39">
        <f>AA39/D39</f>
        <v>255.88201603665522</v>
      </c>
    </row>
    <row r="40" spans="1:18" ht="15">
      <c r="A40" t="s">
        <v>20</v>
      </c>
      <c r="E40">
        <v>780</v>
      </c>
      <c r="F40">
        <v>0.2</v>
      </c>
      <c r="G40">
        <v>4.5845</v>
      </c>
      <c r="H40">
        <v>0.0291</v>
      </c>
      <c r="I40">
        <v>26.878</v>
      </c>
      <c r="J40">
        <v>0.719</v>
      </c>
      <c r="K40">
        <v>5.802</v>
      </c>
      <c r="L40">
        <v>0.113</v>
      </c>
      <c r="M40">
        <v>102.3</v>
      </c>
      <c r="N40">
        <v>1.2</v>
      </c>
      <c r="O40">
        <v>74.91</v>
      </c>
      <c r="P40">
        <v>3.01</v>
      </c>
      <c r="Q40" s="3">
        <f>100*(O40/(I40/D39))</f>
        <v>48.66167869633157</v>
      </c>
      <c r="R40" s="3">
        <f>100*(O40/S39)</f>
        <v>55.74075452042562</v>
      </c>
    </row>
    <row r="41" spans="1:18" ht="15">
      <c r="A41" t="s">
        <v>21</v>
      </c>
      <c r="E41">
        <v>1140</v>
      </c>
      <c r="F41">
        <v>0.2</v>
      </c>
      <c r="G41">
        <v>1.2116</v>
      </c>
      <c r="H41">
        <v>0.0093</v>
      </c>
      <c r="I41">
        <v>5.089</v>
      </c>
      <c r="J41">
        <v>0.188</v>
      </c>
      <c r="K41">
        <v>4.15</v>
      </c>
      <c r="L41">
        <v>0.135</v>
      </c>
      <c r="M41">
        <v>103.7</v>
      </c>
      <c r="N41">
        <v>2</v>
      </c>
      <c r="O41">
        <v>8.3</v>
      </c>
      <c r="P41">
        <v>0.95</v>
      </c>
      <c r="Q41" s="3">
        <f>100*(O41/(I41/D39))</f>
        <v>28.476714482216547</v>
      </c>
      <c r="R41" s="3">
        <f>100*(O41/S39)</f>
        <v>6.176054765979611</v>
      </c>
    </row>
    <row r="43" spans="1:29" ht="15">
      <c r="A43" t="s">
        <v>22</v>
      </c>
      <c r="B43" t="s">
        <v>46</v>
      </c>
      <c r="C43" t="s">
        <v>84</v>
      </c>
      <c r="D43">
        <v>0.1522</v>
      </c>
      <c r="E43">
        <v>390</v>
      </c>
      <c r="F43">
        <v>0.2</v>
      </c>
      <c r="G43">
        <v>1.3065</v>
      </c>
      <c r="H43">
        <v>0.0237</v>
      </c>
      <c r="I43">
        <v>9.271</v>
      </c>
      <c r="J43">
        <v>0.296</v>
      </c>
      <c r="K43">
        <v>7.093</v>
      </c>
      <c r="L43">
        <v>0.195</v>
      </c>
      <c r="M43">
        <v>106</v>
      </c>
      <c r="N43">
        <v>2</v>
      </c>
      <c r="O43">
        <v>35.61</v>
      </c>
      <c r="P43">
        <v>1.8</v>
      </c>
      <c r="Q43" s="3">
        <f>100*(O43/(I43/D43))</f>
        <v>58.46016610937331</v>
      </c>
      <c r="R43" s="3">
        <f>100*(O43/S43)</f>
        <v>28.043786423058748</v>
      </c>
      <c r="S43" s="3">
        <f>SUM(O43:O45)</f>
        <v>126.98</v>
      </c>
      <c r="T43" s="3">
        <f>SQRT(P43^2+P44^2+P45^2)</f>
        <v>3.7960242359605663</v>
      </c>
      <c r="U43" s="3">
        <f>(AA43/D43)-S43</f>
        <v>134.80712220762155</v>
      </c>
      <c r="AA43">
        <f>SUM(I43:I45)</f>
        <v>39.844</v>
      </c>
      <c r="AB43">
        <f>SQRT(J43^2+J44^2+J45^2)</f>
        <v>0.7500939941100716</v>
      </c>
      <c r="AC43">
        <f>AA43/D43</f>
        <v>261.78712220762156</v>
      </c>
    </row>
    <row r="44" spans="1:18" ht="15">
      <c r="A44" t="s">
        <v>23</v>
      </c>
      <c r="E44">
        <v>780</v>
      </c>
      <c r="F44">
        <v>0.2</v>
      </c>
      <c r="G44">
        <v>4.4485</v>
      </c>
      <c r="H44">
        <v>0.0556</v>
      </c>
      <c r="I44">
        <v>25.792</v>
      </c>
      <c r="J44">
        <v>0.649</v>
      </c>
      <c r="K44">
        <v>5.79</v>
      </c>
      <c r="L44">
        <v>0.088</v>
      </c>
      <c r="M44">
        <v>103.9</v>
      </c>
      <c r="N44">
        <v>1.2</v>
      </c>
      <c r="O44">
        <v>83.04</v>
      </c>
      <c r="P44">
        <v>2.77</v>
      </c>
      <c r="Q44" s="3">
        <f>100*(O44/(I44/D43))</f>
        <v>49.00235732009926</v>
      </c>
      <c r="R44" s="3">
        <f>100*(O44/S43)</f>
        <v>65.39612537407467</v>
      </c>
    </row>
    <row r="45" spans="1:18" ht="15">
      <c r="A45" t="s">
        <v>24</v>
      </c>
      <c r="E45">
        <v>1140</v>
      </c>
      <c r="F45">
        <v>0.2</v>
      </c>
      <c r="G45">
        <v>1.1888</v>
      </c>
      <c r="H45">
        <v>0.0548</v>
      </c>
      <c r="I45">
        <v>4.781</v>
      </c>
      <c r="J45">
        <v>0.232</v>
      </c>
      <c r="K45">
        <v>4.039</v>
      </c>
      <c r="L45">
        <v>0.259</v>
      </c>
      <c r="M45">
        <v>115.8</v>
      </c>
      <c r="N45">
        <v>5.7</v>
      </c>
      <c r="O45">
        <v>8.33</v>
      </c>
      <c r="P45">
        <v>1.87</v>
      </c>
      <c r="Q45" s="3">
        <f>100*(O45/(I45/D43))</f>
        <v>26.518008784773063</v>
      </c>
      <c r="R45" s="3">
        <f>100*(O45/S43)</f>
        <v>6.560088202866593</v>
      </c>
    </row>
    <row r="47" spans="1:29" ht="15">
      <c r="A47" t="s">
        <v>25</v>
      </c>
      <c r="C47" t="s">
        <v>41</v>
      </c>
      <c r="D47">
        <v>0.1749</v>
      </c>
      <c r="E47">
        <v>390</v>
      </c>
      <c r="F47">
        <v>0.2</v>
      </c>
      <c r="G47">
        <v>1.6285</v>
      </c>
      <c r="H47">
        <v>0.016</v>
      </c>
      <c r="I47">
        <v>10.601</v>
      </c>
      <c r="J47">
        <v>0.305</v>
      </c>
      <c r="K47">
        <v>6.447</v>
      </c>
      <c r="L47">
        <v>0.148</v>
      </c>
      <c r="M47">
        <v>104.4</v>
      </c>
      <c r="N47">
        <v>1.7</v>
      </c>
      <c r="O47">
        <v>32.6</v>
      </c>
      <c r="P47">
        <v>1.42</v>
      </c>
      <c r="Q47" s="3">
        <f>100*(O47/(I47/D47))</f>
        <v>53.78492595038203</v>
      </c>
      <c r="R47" s="3">
        <f>100*(O47/S47)</f>
        <v>25.107825015403574</v>
      </c>
      <c r="S47" s="3">
        <f>SUM(O47:O49)</f>
        <v>129.84</v>
      </c>
      <c r="T47" s="3">
        <f>SQRT(P47^2+P48^2+P49^2)</f>
        <v>2.985448040077067</v>
      </c>
      <c r="U47" s="3">
        <f>(AA47/D47)-S47</f>
        <v>145.4487364208119</v>
      </c>
      <c r="AA47">
        <f>SUM(I47:I49)</f>
        <v>48.148</v>
      </c>
      <c r="AB47">
        <f>SQRT(J47^2+J48^2+J49^2)</f>
        <v>0.8100685156207468</v>
      </c>
      <c r="AC47">
        <f>AA47/D47</f>
        <v>275.2887364208119</v>
      </c>
    </row>
    <row r="48" spans="1:18" ht="15">
      <c r="A48" t="s">
        <v>26</v>
      </c>
      <c r="E48">
        <v>780</v>
      </c>
      <c r="F48">
        <v>0.2</v>
      </c>
      <c r="G48">
        <v>5.4731</v>
      </c>
      <c r="H48">
        <v>0.0335</v>
      </c>
      <c r="I48">
        <v>32.106</v>
      </c>
      <c r="J48">
        <v>0.719</v>
      </c>
      <c r="K48">
        <v>5.805</v>
      </c>
      <c r="L48">
        <v>0.074</v>
      </c>
      <c r="M48">
        <v>103.3</v>
      </c>
      <c r="N48">
        <v>0.9</v>
      </c>
      <c r="O48">
        <v>89.38</v>
      </c>
      <c r="P48">
        <v>2.38</v>
      </c>
      <c r="Q48" s="3">
        <f>100*(O48/(I48/D47))</f>
        <v>48.69046907120163</v>
      </c>
      <c r="R48" s="3">
        <f>100*(O48/S47)</f>
        <v>68.83857054836722</v>
      </c>
    </row>
    <row r="49" spans="1:18" ht="15">
      <c r="A49" t="s">
        <v>27</v>
      </c>
      <c r="E49">
        <v>1140</v>
      </c>
      <c r="F49">
        <v>0.2</v>
      </c>
      <c r="G49">
        <v>1.3507</v>
      </c>
      <c r="H49">
        <v>0.0116</v>
      </c>
      <c r="I49">
        <v>5.441</v>
      </c>
      <c r="J49">
        <v>0.215</v>
      </c>
      <c r="K49">
        <v>3.973</v>
      </c>
      <c r="L49">
        <v>0.143</v>
      </c>
      <c r="M49">
        <v>104.9</v>
      </c>
      <c r="N49">
        <v>1.7</v>
      </c>
      <c r="O49">
        <v>7.86</v>
      </c>
      <c r="P49">
        <v>1.11</v>
      </c>
      <c r="Q49" s="3">
        <f>100*(O49/(I49/D47))</f>
        <v>25.265833486491456</v>
      </c>
      <c r="R49" s="3">
        <f>100*(O49/S47)</f>
        <v>6.053604436229206</v>
      </c>
    </row>
    <row r="51" spans="1:29" ht="15">
      <c r="A51" t="s">
        <v>28</v>
      </c>
      <c r="C51" t="s">
        <v>42</v>
      </c>
      <c r="D51">
        <v>0.1626</v>
      </c>
      <c r="E51">
        <v>390</v>
      </c>
      <c r="F51">
        <v>0.2</v>
      </c>
      <c r="G51">
        <v>1.849</v>
      </c>
      <c r="H51">
        <v>0.0304</v>
      </c>
      <c r="I51">
        <v>9.91</v>
      </c>
      <c r="J51">
        <v>0.263</v>
      </c>
      <c r="K51">
        <v>5.37</v>
      </c>
      <c r="L51">
        <v>0.121</v>
      </c>
      <c r="M51">
        <v>106.7</v>
      </c>
      <c r="N51">
        <v>2.3</v>
      </c>
      <c r="O51">
        <v>27.51</v>
      </c>
      <c r="P51">
        <v>1.45</v>
      </c>
      <c r="Q51" s="3">
        <f>100*(O51/(I51/D51))</f>
        <v>45.13749747729566</v>
      </c>
      <c r="R51" s="3">
        <f>100*(O51/S51)</f>
        <v>20.897903372835007</v>
      </c>
      <c r="S51" s="3">
        <f>SUM(O51:O53)</f>
        <v>131.64</v>
      </c>
      <c r="T51" s="3">
        <f>SQRT(P51^2+P52^2+P53^2)</f>
        <v>3.238549057834388</v>
      </c>
      <c r="U51" s="3">
        <f>(AA51/D51)-S51</f>
        <v>141.91473554735552</v>
      </c>
      <c r="AA51">
        <f>SUM(I51:I53)</f>
        <v>44.480000000000004</v>
      </c>
      <c r="AB51">
        <f>SQRT(J51^2+J52^2+J53^2)</f>
        <v>0.7432859476675178</v>
      </c>
      <c r="AC51">
        <f>AA51/D51</f>
        <v>273.5547355473555</v>
      </c>
    </row>
    <row r="52" spans="1:18" ht="15">
      <c r="A52" t="s">
        <v>29</v>
      </c>
      <c r="E52">
        <v>780</v>
      </c>
      <c r="F52">
        <v>0.2</v>
      </c>
      <c r="G52">
        <v>4.8154</v>
      </c>
      <c r="H52">
        <v>0.0578</v>
      </c>
      <c r="I52">
        <v>29.532</v>
      </c>
      <c r="J52">
        <v>0.667</v>
      </c>
      <c r="K52">
        <v>6.142</v>
      </c>
      <c r="L52">
        <v>0.08</v>
      </c>
      <c r="M52">
        <v>104.4</v>
      </c>
      <c r="N52">
        <v>0.8</v>
      </c>
      <c r="O52">
        <v>94.63</v>
      </c>
      <c r="P52">
        <v>2.64</v>
      </c>
      <c r="Q52" s="3">
        <f>100*(O52/(I52/D51))</f>
        <v>52.1022551808208</v>
      </c>
      <c r="R52" s="3">
        <f>100*(O52/S51)</f>
        <v>71.8854451534488</v>
      </c>
    </row>
    <row r="53" spans="1:18" ht="15">
      <c r="A53" t="s">
        <v>30</v>
      </c>
      <c r="E53" t="s">
        <v>40</v>
      </c>
      <c r="F53">
        <v>0.2</v>
      </c>
      <c r="G53">
        <v>1.1822</v>
      </c>
      <c r="H53">
        <v>0.0228</v>
      </c>
      <c r="I53">
        <v>5.038</v>
      </c>
      <c r="J53">
        <v>0.196</v>
      </c>
      <c r="K53">
        <v>4.261</v>
      </c>
      <c r="L53">
        <v>0.161</v>
      </c>
      <c r="M53">
        <v>108.8</v>
      </c>
      <c r="N53">
        <v>2.4</v>
      </c>
      <c r="O53">
        <v>9.5</v>
      </c>
      <c r="P53">
        <v>1.19</v>
      </c>
      <c r="Q53" s="3">
        <f>100*(O53/(I53/D51))</f>
        <v>30.660976578007144</v>
      </c>
      <c r="R53" s="3">
        <f>100*(O53/S51)</f>
        <v>7.216651473716196</v>
      </c>
    </row>
    <row r="55" spans="1:29" ht="15">
      <c r="A55" t="s">
        <v>31</v>
      </c>
      <c r="B55" t="s">
        <v>47</v>
      </c>
      <c r="C55" t="s">
        <v>84</v>
      </c>
      <c r="D55">
        <v>0.1401</v>
      </c>
      <c r="E55">
        <v>390</v>
      </c>
      <c r="F55">
        <v>0.2</v>
      </c>
      <c r="G55">
        <v>0.2656</v>
      </c>
      <c r="H55">
        <v>0.0119</v>
      </c>
      <c r="I55">
        <v>7.933</v>
      </c>
      <c r="J55">
        <v>0.321</v>
      </c>
      <c r="K55">
        <v>29.854</v>
      </c>
      <c r="L55">
        <v>1.65</v>
      </c>
      <c r="M55">
        <v>134.7</v>
      </c>
      <c r="N55">
        <v>7.5</v>
      </c>
      <c r="O55">
        <v>51.2</v>
      </c>
      <c r="P55">
        <v>2.31</v>
      </c>
      <c r="Q55" s="3">
        <f>100*(O55/(I55/D55))</f>
        <v>90.4212782049666</v>
      </c>
      <c r="R55" s="3">
        <f>100*(O55/S55)</f>
        <v>46.54968633512137</v>
      </c>
      <c r="S55" s="3">
        <f>SUM(O55:O57)</f>
        <v>109.99000000000001</v>
      </c>
      <c r="T55" s="3">
        <f>SQRT(P55^2+P56^2+P57^2)</f>
        <v>3.0536862969204943</v>
      </c>
      <c r="U55" s="3">
        <f>(AA55/D55)-S55</f>
        <v>39.331912919343324</v>
      </c>
      <c r="AA55">
        <f>SUM(I55:I57)</f>
        <v>20.92</v>
      </c>
      <c r="AB55">
        <f>SQRT(J55^2+J56^2+J57^2)</f>
        <v>0.46484621112793856</v>
      </c>
      <c r="AC55">
        <f>AA55/D55</f>
        <v>149.32191291934333</v>
      </c>
    </row>
    <row r="56" spans="1:18" ht="15">
      <c r="A56" t="s">
        <v>32</v>
      </c>
      <c r="E56">
        <v>780</v>
      </c>
      <c r="F56">
        <v>0.2</v>
      </c>
      <c r="G56">
        <v>1.3849</v>
      </c>
      <c r="H56">
        <v>0.0195</v>
      </c>
      <c r="I56">
        <v>11.672</v>
      </c>
      <c r="J56">
        <v>0.321</v>
      </c>
      <c r="K56">
        <v>8.416</v>
      </c>
      <c r="L56">
        <v>0.167</v>
      </c>
      <c r="M56">
        <v>104.7</v>
      </c>
      <c r="N56">
        <v>1.6</v>
      </c>
      <c r="O56">
        <v>54.14</v>
      </c>
      <c r="P56">
        <v>1.83</v>
      </c>
      <c r="Q56" s="3">
        <f>100*(O56/(I56/D55))</f>
        <v>64.9846984235778</v>
      </c>
      <c r="R56" s="3">
        <f>100*(O56/S55)</f>
        <v>49.22265660514592</v>
      </c>
    </row>
    <row r="57" spans="1:18" ht="15">
      <c r="A57" t="s">
        <v>33</v>
      </c>
      <c r="E57">
        <v>1140</v>
      </c>
      <c r="F57">
        <v>0.2</v>
      </c>
      <c r="G57">
        <v>0.2252</v>
      </c>
      <c r="H57">
        <v>0.0171</v>
      </c>
      <c r="I57">
        <v>1.315</v>
      </c>
      <c r="J57">
        <v>0.1</v>
      </c>
      <c r="K57">
        <v>5.863</v>
      </c>
      <c r="L57">
        <v>0.619</v>
      </c>
      <c r="M57">
        <v>112</v>
      </c>
      <c r="N57">
        <v>10.1</v>
      </c>
      <c r="O57">
        <v>4.65</v>
      </c>
      <c r="P57">
        <v>0.8</v>
      </c>
      <c r="Q57" s="3">
        <f>100*(O57/(I57/D55))</f>
        <v>49.541064638783276</v>
      </c>
      <c r="R57" s="3">
        <f>100*(O57/S55)</f>
        <v>4.227657059732703</v>
      </c>
    </row>
    <row r="59" spans="1:29" ht="15">
      <c r="A59" t="s">
        <v>34</v>
      </c>
      <c r="C59" t="s">
        <v>41</v>
      </c>
      <c r="D59">
        <v>0.1508</v>
      </c>
      <c r="E59">
        <v>390</v>
      </c>
      <c r="F59">
        <v>0.2</v>
      </c>
      <c r="G59">
        <v>0.3022</v>
      </c>
      <c r="H59">
        <v>0.0089</v>
      </c>
      <c r="I59">
        <v>8.905</v>
      </c>
      <c r="J59">
        <v>0.266</v>
      </c>
      <c r="K59">
        <v>29.177</v>
      </c>
      <c r="L59">
        <v>1.082</v>
      </c>
      <c r="M59">
        <v>138.4</v>
      </c>
      <c r="N59">
        <v>7.6</v>
      </c>
      <c r="O59">
        <v>53.32</v>
      </c>
      <c r="P59">
        <v>1.78</v>
      </c>
      <c r="Q59" s="3">
        <f>100*(O59/(I59/D59))</f>
        <v>90.29372262773722</v>
      </c>
      <c r="R59" s="3">
        <f>100*(O59/S59)</f>
        <v>45.642869371682934</v>
      </c>
      <c r="S59" s="3">
        <f>SUM(O59:O61)</f>
        <v>116.82</v>
      </c>
      <c r="T59" s="3">
        <f>SQRT(P59^2+P60^2+P61^2)</f>
        <v>2.69794366138361</v>
      </c>
      <c r="U59" s="3">
        <f>(AA59/D59)-S59</f>
        <v>45.79273209549072</v>
      </c>
      <c r="AA59">
        <f>SUM(I59:I61)</f>
        <v>24.522</v>
      </c>
      <c r="AB59">
        <f>SQRT(J59^2+J60^2+J61^2)</f>
        <v>0.4692930853954701</v>
      </c>
      <c r="AC59">
        <f>AA59/D59</f>
        <v>162.6127320954907</v>
      </c>
    </row>
    <row r="60" spans="1:18" ht="15">
      <c r="A60" t="s">
        <v>35</v>
      </c>
      <c r="E60">
        <v>780</v>
      </c>
      <c r="F60">
        <v>0.2</v>
      </c>
      <c r="G60">
        <v>1.6695</v>
      </c>
      <c r="H60">
        <v>0.0146</v>
      </c>
      <c r="I60">
        <v>14.138</v>
      </c>
      <c r="J60">
        <v>0.374</v>
      </c>
      <c r="K60">
        <v>8.375</v>
      </c>
      <c r="L60">
        <v>0.165</v>
      </c>
      <c r="M60">
        <v>107.6</v>
      </c>
      <c r="N60">
        <v>1.6</v>
      </c>
      <c r="O60">
        <v>60.19</v>
      </c>
      <c r="P60">
        <v>1.91</v>
      </c>
      <c r="Q60" s="3">
        <f>100*(O60/(I60/D59))</f>
        <v>64.2003960956288</v>
      </c>
      <c r="R60" s="3">
        <f>100*(O60/S59)</f>
        <v>51.523711693203225</v>
      </c>
    </row>
    <row r="61" spans="1:18" ht="15">
      <c r="A61" t="s">
        <v>36</v>
      </c>
      <c r="E61">
        <v>1140</v>
      </c>
      <c r="F61">
        <v>0.2</v>
      </c>
      <c r="G61">
        <v>0.3317</v>
      </c>
      <c r="H61">
        <v>0.0103</v>
      </c>
      <c r="I61">
        <v>1.479</v>
      </c>
      <c r="J61">
        <v>0.098</v>
      </c>
      <c r="K61">
        <v>4.397</v>
      </c>
      <c r="L61">
        <v>0.312</v>
      </c>
      <c r="M61">
        <v>103.9</v>
      </c>
      <c r="N61">
        <v>5.8</v>
      </c>
      <c r="O61">
        <v>3.31</v>
      </c>
      <c r="P61">
        <v>0.68</v>
      </c>
      <c r="Q61" s="3">
        <f>100*(O61/(I61/D59))</f>
        <v>33.74901960784313</v>
      </c>
      <c r="R61" s="3">
        <f>100*(O61/S59)</f>
        <v>2.833418935113851</v>
      </c>
    </row>
    <row r="63" spans="1:29" ht="15">
      <c r="A63" t="s">
        <v>37</v>
      </c>
      <c r="C63" t="s">
        <v>42</v>
      </c>
      <c r="D63">
        <v>0.1408</v>
      </c>
      <c r="E63">
        <v>390</v>
      </c>
      <c r="F63">
        <v>0.2</v>
      </c>
      <c r="G63">
        <v>0.3212</v>
      </c>
      <c r="H63">
        <v>0.0207</v>
      </c>
      <c r="I63">
        <v>7.329</v>
      </c>
      <c r="J63">
        <v>0.25</v>
      </c>
      <c r="K63">
        <v>22.865</v>
      </c>
      <c r="L63">
        <v>1.594</v>
      </c>
      <c r="M63">
        <v>127.4</v>
      </c>
      <c r="N63">
        <v>10</v>
      </c>
      <c r="O63">
        <v>45.47</v>
      </c>
      <c r="P63">
        <v>1.84</v>
      </c>
      <c r="Q63" s="3">
        <f>100*(O63/(I63/D63))</f>
        <v>87.35401828353119</v>
      </c>
      <c r="R63" s="3">
        <f>100*(O63/S63)</f>
        <v>40.167844522968196</v>
      </c>
      <c r="S63" s="3">
        <f>SUM(O63:O65)</f>
        <v>113.19999999999999</v>
      </c>
      <c r="T63" s="3">
        <f>SQRT(P63^2+P64^2+P65^2)</f>
        <v>3.194385699942948</v>
      </c>
      <c r="U63" s="3">
        <f>(AA63/D63)-S63</f>
        <v>42.6380681818182</v>
      </c>
      <c r="AA63">
        <f>SUM(I63:I65)</f>
        <v>21.942</v>
      </c>
      <c r="AB63">
        <f>SQRT(J63^2+J64^2+J65^2)</f>
        <v>0.4704189622028432</v>
      </c>
      <c r="AC63">
        <f>AA63/D63</f>
        <v>155.8380681818182</v>
      </c>
    </row>
    <row r="64" spans="1:18" ht="15">
      <c r="A64" t="s">
        <v>38</v>
      </c>
      <c r="E64">
        <v>780</v>
      </c>
      <c r="F64">
        <v>0.2</v>
      </c>
      <c r="G64">
        <v>1.4617</v>
      </c>
      <c r="H64">
        <v>0.0211</v>
      </c>
      <c r="I64">
        <v>13.311</v>
      </c>
      <c r="J64">
        <v>0.387</v>
      </c>
      <c r="K64">
        <v>9.103</v>
      </c>
      <c r="L64">
        <v>0.224</v>
      </c>
      <c r="M64">
        <v>109.1</v>
      </c>
      <c r="N64">
        <v>1.9</v>
      </c>
      <c r="O64">
        <v>64.02</v>
      </c>
      <c r="P64">
        <v>2.51</v>
      </c>
      <c r="Q64" s="3">
        <f>100*(O64/(I64/D63))</f>
        <v>67.71854856885284</v>
      </c>
      <c r="R64" s="3">
        <f>100*(O64/S63)</f>
        <v>56.554770318021205</v>
      </c>
    </row>
    <row r="65" spans="1:18" ht="15">
      <c r="A65" t="s">
        <v>39</v>
      </c>
      <c r="E65">
        <v>1170</v>
      </c>
      <c r="F65">
        <v>0.2</v>
      </c>
      <c r="G65">
        <v>0.264</v>
      </c>
      <c r="H65">
        <v>0.0119</v>
      </c>
      <c r="I65">
        <v>1.302</v>
      </c>
      <c r="J65">
        <v>0.095</v>
      </c>
      <c r="K65">
        <v>4.933</v>
      </c>
      <c r="L65">
        <v>0.408</v>
      </c>
      <c r="M65">
        <v>109.7</v>
      </c>
      <c r="N65">
        <v>8.4</v>
      </c>
      <c r="O65">
        <v>3.71</v>
      </c>
      <c r="P65">
        <v>0.72</v>
      </c>
      <c r="Q65" s="3">
        <f>100*(O65/(I65/D63))</f>
        <v>40.120430107526886</v>
      </c>
      <c r="R65" s="3">
        <f>100*(O65/S63)</f>
        <v>3.2773851590106013</v>
      </c>
    </row>
  </sheetData>
  <mergeCells count="6">
    <mergeCell ref="O6:P6"/>
    <mergeCell ref="S7:T7"/>
    <mergeCell ref="U7:V7"/>
    <mergeCell ref="G8:H8"/>
    <mergeCell ref="I8:J8"/>
    <mergeCell ref="O8:P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71"/>
  <sheetViews>
    <sheetView workbookViewId="0" topLeftCell="A1">
      <selection activeCell="A66" sqref="A66:A71"/>
    </sheetView>
  </sheetViews>
  <sheetFormatPr defaultColWidth="11.00390625" defaultRowHeight="15"/>
  <cols>
    <col min="6" max="6" width="8.875" style="0" customWidth="1"/>
    <col min="7" max="7" width="4.375" style="0" customWidth="1"/>
    <col min="8" max="9" width="8.875" style="0" customWidth="1"/>
    <col min="10" max="10" width="4.375" style="0" customWidth="1"/>
    <col min="11" max="12" width="8.875" style="0" customWidth="1"/>
    <col min="13" max="13" width="4.375" style="0" customWidth="1"/>
    <col min="14" max="15" width="8.875" style="0" customWidth="1"/>
    <col min="16" max="16" width="4.375" style="0" customWidth="1"/>
    <col min="17" max="18" width="8.875" style="0" customWidth="1"/>
    <col min="19" max="19" width="4.375" style="0" customWidth="1"/>
    <col min="20" max="20" width="8.875" style="0" customWidth="1"/>
    <col min="21" max="21" width="3.875" style="0" customWidth="1"/>
    <col min="22" max="22" width="19.625" style="0" customWidth="1"/>
    <col min="23" max="23" width="16.875" style="0" customWidth="1"/>
    <col min="24" max="24" width="8.875" style="0" customWidth="1"/>
    <col min="25" max="25" width="4.375" style="0" customWidth="1"/>
    <col min="26" max="26" width="8.875" style="0" customWidth="1"/>
  </cols>
  <sheetData>
    <row r="3" spans="1:26" ht="15">
      <c r="A3" s="4" t="s">
        <v>48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"/>
      <c r="W3" s="5"/>
      <c r="X3" s="1"/>
      <c r="Y3" s="1"/>
      <c r="Z3" s="1"/>
    </row>
    <row r="4" spans="1:2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"/>
      <c r="W4" s="5"/>
      <c r="X4" s="1"/>
      <c r="Y4" s="1"/>
      <c r="Z4" s="1"/>
    </row>
    <row r="5" spans="1:26" ht="15">
      <c r="A5" s="1"/>
      <c r="B5" s="5"/>
      <c r="C5" s="5"/>
      <c r="D5" s="5" t="s">
        <v>63</v>
      </c>
      <c r="E5" s="5" t="s">
        <v>63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6" t="s">
        <v>85</v>
      </c>
      <c r="S5" s="26"/>
      <c r="T5" s="26"/>
      <c r="U5" s="1"/>
      <c r="V5" s="5" t="s">
        <v>86</v>
      </c>
      <c r="W5" s="5" t="s">
        <v>87</v>
      </c>
      <c r="X5" s="26" t="s">
        <v>88</v>
      </c>
      <c r="Y5" s="26"/>
      <c r="Z5" s="26"/>
    </row>
    <row r="6" spans="1:26" ht="15">
      <c r="A6" s="1"/>
      <c r="B6" s="5"/>
      <c r="C6" s="5" t="s">
        <v>73</v>
      </c>
      <c r="D6" s="5" t="s">
        <v>89</v>
      </c>
      <c r="E6" s="5" t="s">
        <v>90</v>
      </c>
      <c r="F6" s="26" t="s">
        <v>91</v>
      </c>
      <c r="G6" s="26"/>
      <c r="H6" s="26"/>
      <c r="I6" s="26" t="s">
        <v>92</v>
      </c>
      <c r="J6" s="26"/>
      <c r="K6" s="26"/>
      <c r="L6" s="27" t="s">
        <v>93</v>
      </c>
      <c r="M6" s="26"/>
      <c r="N6" s="26"/>
      <c r="O6" s="27" t="s">
        <v>94</v>
      </c>
      <c r="P6" s="26"/>
      <c r="Q6" s="26"/>
      <c r="R6" s="26" t="s">
        <v>95</v>
      </c>
      <c r="S6" s="26"/>
      <c r="T6" s="26"/>
      <c r="U6" s="1"/>
      <c r="V6" s="5" t="s">
        <v>96</v>
      </c>
      <c r="W6" s="5" t="s">
        <v>97</v>
      </c>
      <c r="X6" s="26" t="s">
        <v>97</v>
      </c>
      <c r="Y6" s="26"/>
      <c r="Z6" s="26"/>
    </row>
    <row r="7" spans="1:26" ht="15">
      <c r="A7" s="6" t="s">
        <v>72</v>
      </c>
      <c r="B7" s="7" t="s">
        <v>73</v>
      </c>
      <c r="C7" s="7" t="s">
        <v>74</v>
      </c>
      <c r="D7" s="7" t="s">
        <v>98</v>
      </c>
      <c r="E7" s="7" t="s">
        <v>99</v>
      </c>
      <c r="F7" s="25" t="s">
        <v>100</v>
      </c>
      <c r="G7" s="25"/>
      <c r="H7" s="25"/>
      <c r="I7" s="25" t="s">
        <v>101</v>
      </c>
      <c r="J7" s="25"/>
      <c r="K7" s="25"/>
      <c r="L7" s="25" t="s">
        <v>102</v>
      </c>
      <c r="M7" s="25"/>
      <c r="N7" s="25"/>
      <c r="O7" s="25" t="s">
        <v>102</v>
      </c>
      <c r="P7" s="25"/>
      <c r="Q7" s="25"/>
      <c r="R7" s="25" t="s">
        <v>103</v>
      </c>
      <c r="S7" s="25"/>
      <c r="T7" s="25"/>
      <c r="U7" s="8"/>
      <c r="V7" s="7" t="s">
        <v>104</v>
      </c>
      <c r="W7" s="7" t="s">
        <v>105</v>
      </c>
      <c r="X7" s="25" t="s">
        <v>103</v>
      </c>
      <c r="Y7" s="25"/>
      <c r="Z7" s="25"/>
    </row>
    <row r="8" spans="1:26" ht="15.75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0"/>
      <c r="W8" s="10"/>
      <c r="X8" s="10"/>
      <c r="Y8" s="10"/>
      <c r="Z8" s="10"/>
    </row>
    <row r="9" ht="15.75" thickTop="1"/>
    <row r="10" spans="1:26" ht="15">
      <c r="A10" s="1" t="str">
        <f>'All data'!B11</f>
        <v>PIT20-0-2</v>
      </c>
      <c r="B10" s="5" t="str">
        <f>'All data'!C11</f>
        <v>a</v>
      </c>
      <c r="C10" s="5">
        <f>'All data'!D11</f>
        <v>0.1547</v>
      </c>
      <c r="D10" s="5">
        <f>'All data'!E11</f>
        <v>390</v>
      </c>
      <c r="E10" s="5">
        <f>'All data'!F11</f>
        <v>0.2</v>
      </c>
      <c r="F10" s="19">
        <f>'All data'!G11</f>
        <v>0.745</v>
      </c>
      <c r="G10" s="12" t="s">
        <v>78</v>
      </c>
      <c r="H10" s="17">
        <f>'All data'!H11</f>
        <v>0.0185</v>
      </c>
      <c r="I10" s="19">
        <f>'All data'!I11</f>
        <v>8.918</v>
      </c>
      <c r="J10" s="12" t="s">
        <v>78</v>
      </c>
      <c r="K10" s="13">
        <f>'All data'!J11</f>
        <v>0.25</v>
      </c>
      <c r="L10" s="19">
        <f>'All data'!K11</f>
        <v>11.933</v>
      </c>
      <c r="M10" s="12" t="s">
        <v>78</v>
      </c>
      <c r="N10" s="17">
        <f>'All data'!L11</f>
        <v>0.336</v>
      </c>
      <c r="O10" s="15">
        <f>'All data'!M11</f>
        <v>115.6</v>
      </c>
      <c r="P10" s="12" t="s">
        <v>78</v>
      </c>
      <c r="Q10" s="16">
        <f>'All data'!N11</f>
        <v>3.1</v>
      </c>
      <c r="R10" s="20">
        <f>'All data'!O11</f>
        <v>43.56</v>
      </c>
      <c r="S10" s="12" t="s">
        <v>78</v>
      </c>
      <c r="T10" s="22">
        <f>'All data'!P11</f>
        <v>1.66</v>
      </c>
      <c r="U10" s="1"/>
      <c r="V10" s="14">
        <f>'All data'!Q11</f>
        <v>75.56326530612246</v>
      </c>
      <c r="W10" s="14">
        <f>'All data'!R11</f>
        <v>40.177089097952404</v>
      </c>
      <c r="X10" s="15">
        <f>'All data'!S11</f>
        <v>108.42</v>
      </c>
      <c r="Y10" s="12" t="s">
        <v>78</v>
      </c>
      <c r="Z10" s="16">
        <f>'All data'!T11</f>
        <v>3.4052312696790508</v>
      </c>
    </row>
    <row r="11" spans="1:26" ht="15">
      <c r="A11" s="1"/>
      <c r="B11" s="5"/>
      <c r="C11" s="5"/>
      <c r="D11" s="5">
        <f>'All data'!E12</f>
        <v>780</v>
      </c>
      <c r="E11" s="5">
        <f>'All data'!F12</f>
        <v>0.2</v>
      </c>
      <c r="F11" s="19">
        <f>'All data'!G12</f>
        <v>2.9265</v>
      </c>
      <c r="G11" s="12" t="s">
        <v>78</v>
      </c>
      <c r="H11" s="17">
        <f>'All data'!H12</f>
        <v>0.0384</v>
      </c>
      <c r="I11" s="19">
        <f>'All data'!I12</f>
        <v>17.576</v>
      </c>
      <c r="J11" s="12" t="s">
        <v>78</v>
      </c>
      <c r="K11" s="13">
        <f>'All data'!J12</f>
        <v>0.547</v>
      </c>
      <c r="L11" s="19">
        <f>'All data'!K12</f>
        <v>5.997</v>
      </c>
      <c r="M11" s="12" t="s">
        <v>78</v>
      </c>
      <c r="N11" s="17">
        <f>'All data'!L12</f>
        <v>0.144</v>
      </c>
      <c r="O11" s="15">
        <f>'All data'!M12</f>
        <v>105.1</v>
      </c>
      <c r="P11" s="12" t="s">
        <v>78</v>
      </c>
      <c r="Q11" s="16">
        <f>'All data'!N12</f>
        <v>1.3</v>
      </c>
      <c r="R11" s="20">
        <f>'All data'!O12</f>
        <v>57.69</v>
      </c>
      <c r="S11" s="12" t="s">
        <v>78</v>
      </c>
      <c r="T11" s="22">
        <f>'All data'!P12</f>
        <v>2.84</v>
      </c>
      <c r="U11" s="1"/>
      <c r="V11" s="14">
        <f>'All data'!Q12</f>
        <v>50.77744082840236</v>
      </c>
      <c r="W11" s="14">
        <f>'All data'!R12</f>
        <v>53.209739900387376</v>
      </c>
      <c r="X11" s="15"/>
      <c r="Y11" s="12"/>
      <c r="Z11" s="16"/>
    </row>
    <row r="12" spans="1:26" ht="15">
      <c r="A12" s="1"/>
      <c r="B12" s="5"/>
      <c r="C12" s="5"/>
      <c r="D12" s="5">
        <f>'All data'!E13</f>
        <v>1140</v>
      </c>
      <c r="E12" s="5">
        <f>'All data'!F13</f>
        <v>0.2</v>
      </c>
      <c r="F12" s="19">
        <f>'All data'!G13</f>
        <v>0.6027</v>
      </c>
      <c r="G12" s="12" t="s">
        <v>78</v>
      </c>
      <c r="H12" s="17">
        <f>'All data'!H13</f>
        <v>0.0104</v>
      </c>
      <c r="I12" s="19">
        <f>'All data'!I13</f>
        <v>2.889</v>
      </c>
      <c r="J12" s="12" t="s">
        <v>78</v>
      </c>
      <c r="K12" s="13">
        <f>'All data'!J13</f>
        <v>0.142</v>
      </c>
      <c r="L12" s="19">
        <f>'All data'!K13</f>
        <v>4.793</v>
      </c>
      <c r="M12" s="12" t="s">
        <v>78</v>
      </c>
      <c r="N12" s="17">
        <f>'All data'!L13</f>
        <v>0.224</v>
      </c>
      <c r="O12" s="15">
        <f>'All data'!M13</f>
        <v>110.9</v>
      </c>
      <c r="P12" s="12" t="s">
        <v>78</v>
      </c>
      <c r="Q12" s="16">
        <f>'All data'!N13</f>
        <v>2.9</v>
      </c>
      <c r="R12" s="23">
        <f>'All data'!O13</f>
        <v>7.17</v>
      </c>
      <c r="S12" s="12" t="s">
        <v>78</v>
      </c>
      <c r="T12" s="22">
        <f>'All data'!P13</f>
        <v>0.88</v>
      </c>
      <c r="U12" s="1"/>
      <c r="V12" s="14">
        <f>'All data'!Q13</f>
        <v>38.39387331256491</v>
      </c>
      <c r="W12" s="14">
        <f>'All data'!R13</f>
        <v>6.61317100166021</v>
      </c>
      <c r="X12" s="15"/>
      <c r="Y12" s="12"/>
      <c r="Z12" s="16"/>
    </row>
    <row r="13" spans="6:20" ht="15">
      <c r="F13" s="18"/>
      <c r="H13" s="18"/>
      <c r="I13" s="18"/>
      <c r="L13" s="18"/>
      <c r="N13" s="18"/>
      <c r="O13" s="3"/>
      <c r="Q13" s="3"/>
      <c r="R13" s="21"/>
      <c r="T13" s="21"/>
    </row>
    <row r="14" spans="1:26" ht="15">
      <c r="A14" s="1"/>
      <c r="B14" s="5" t="str">
        <f>'All data'!C15</f>
        <v>b</v>
      </c>
      <c r="C14" s="5">
        <f>'All data'!D15</f>
        <v>0.1544</v>
      </c>
      <c r="D14" s="5">
        <f>'All data'!E15</f>
        <v>390</v>
      </c>
      <c r="E14" s="5">
        <f>'All data'!F15</f>
        <v>0.2</v>
      </c>
      <c r="F14" s="19">
        <f>'All data'!G15</f>
        <v>0.4696</v>
      </c>
      <c r="G14" s="12" t="s">
        <v>78</v>
      </c>
      <c r="H14" s="17">
        <f>'All data'!H15</f>
        <v>0.0139</v>
      </c>
      <c r="I14" s="19">
        <f>'All data'!I15</f>
        <v>7.635</v>
      </c>
      <c r="J14" s="12" t="s">
        <v>78</v>
      </c>
      <c r="K14" s="13">
        <f>'All data'!J15</f>
        <v>0.24</v>
      </c>
      <c r="L14" s="19">
        <f>'All data'!K15</f>
        <v>16.292</v>
      </c>
      <c r="M14" s="12" t="s">
        <v>78</v>
      </c>
      <c r="N14" s="17">
        <f>'All data'!L15</f>
        <v>0.627</v>
      </c>
      <c r="O14" s="15">
        <f>'All data'!M15</f>
        <v>116.8</v>
      </c>
      <c r="P14" s="12" t="s">
        <v>78</v>
      </c>
      <c r="Q14" s="16">
        <f>'All data'!N15</f>
        <v>5.1</v>
      </c>
      <c r="R14" s="20">
        <f>'All data'!O15</f>
        <v>40.6</v>
      </c>
      <c r="S14" s="12" t="s">
        <v>78</v>
      </c>
      <c r="T14" s="22">
        <f>'All data'!P15</f>
        <v>1.59</v>
      </c>
      <c r="U14" s="1"/>
      <c r="V14" s="14">
        <f>'All data'!Q15</f>
        <v>82.10399476096923</v>
      </c>
      <c r="W14" s="14">
        <f>'All data'!R15</f>
        <v>34.47690217391305</v>
      </c>
      <c r="X14" s="15">
        <f>'All data'!S15</f>
        <v>117.76</v>
      </c>
      <c r="Y14" s="12" t="s">
        <v>78</v>
      </c>
      <c r="Z14" s="16">
        <f>'All data'!T15</f>
        <v>2.8089499817547483</v>
      </c>
    </row>
    <row r="15" spans="1:26" ht="15">
      <c r="A15" s="1"/>
      <c r="B15" s="5"/>
      <c r="C15" s="5"/>
      <c r="D15" s="5">
        <f>'All data'!E16</f>
        <v>780</v>
      </c>
      <c r="E15" s="5">
        <f>'All data'!F16</f>
        <v>0.2</v>
      </c>
      <c r="F15" s="19">
        <f>'All data'!G16</f>
        <v>3.0079</v>
      </c>
      <c r="G15" s="12" t="s">
        <v>78</v>
      </c>
      <c r="H15" s="17">
        <f>'All data'!H16</f>
        <v>0.0275</v>
      </c>
      <c r="I15" s="19">
        <f>'All data'!I16</f>
        <v>19.756</v>
      </c>
      <c r="J15" s="12" t="s">
        <v>78</v>
      </c>
      <c r="K15" s="13">
        <f>'All data'!J16</f>
        <v>0.466</v>
      </c>
      <c r="L15" s="19">
        <f>'All data'!K16</f>
        <v>6.572</v>
      </c>
      <c r="M15" s="12" t="s">
        <v>78</v>
      </c>
      <c r="N15" s="17">
        <f>'All data'!L16</f>
        <v>0.105</v>
      </c>
      <c r="O15" s="15">
        <f>'All data'!M16</f>
        <v>106.8</v>
      </c>
      <c r="P15" s="12" t="s">
        <v>78</v>
      </c>
      <c r="Q15" s="16">
        <f>'All data'!N16</f>
        <v>0.9</v>
      </c>
      <c r="R15" s="20">
        <f>'All data'!O16</f>
        <v>70.64</v>
      </c>
      <c r="S15" s="12" t="s">
        <v>78</v>
      </c>
      <c r="T15" s="22">
        <f>'All data'!P16</f>
        <v>2.15</v>
      </c>
      <c r="U15" s="1"/>
      <c r="V15" s="14">
        <f>'All data'!Q16</f>
        <v>55.20761287710063</v>
      </c>
      <c r="W15" s="14">
        <f>'All data'!R16</f>
        <v>59.98641304347826</v>
      </c>
      <c r="X15" s="15"/>
      <c r="Y15" s="12"/>
      <c r="Z15" s="16"/>
    </row>
    <row r="16" spans="1:26" ht="15">
      <c r="A16" s="1"/>
      <c r="B16" s="5"/>
      <c r="C16" s="5"/>
      <c r="D16" s="5">
        <f>'All data'!E17</f>
        <v>1140</v>
      </c>
      <c r="E16" s="5">
        <f>'All data'!F17</f>
        <v>0.2</v>
      </c>
      <c r="F16" s="19">
        <f>'All data'!G17</f>
        <v>0.7314</v>
      </c>
      <c r="G16" s="12" t="s">
        <v>78</v>
      </c>
      <c r="H16" s="17">
        <f>'All data'!H17</f>
        <v>0.0121</v>
      </c>
      <c r="I16" s="19">
        <f>'All data'!I17</f>
        <v>3.171</v>
      </c>
      <c r="J16" s="12" t="s">
        <v>78</v>
      </c>
      <c r="K16" s="13">
        <f>'All data'!J17</f>
        <v>0.134</v>
      </c>
      <c r="L16" s="19">
        <f>'All data'!K17</f>
        <v>4.33</v>
      </c>
      <c r="M16" s="12" t="s">
        <v>78</v>
      </c>
      <c r="N16" s="17">
        <f>'All data'!L17</f>
        <v>0.179</v>
      </c>
      <c r="O16" s="15">
        <f>'All data'!M17</f>
        <v>110.7</v>
      </c>
      <c r="P16" s="12" t="s">
        <v>78</v>
      </c>
      <c r="Q16" s="16">
        <f>'All data'!N17</f>
        <v>3.1</v>
      </c>
      <c r="R16" s="23">
        <f>'All data'!O17</f>
        <v>6.52</v>
      </c>
      <c r="S16" s="12" t="s">
        <v>78</v>
      </c>
      <c r="T16" s="22">
        <f>'All data'!P17</f>
        <v>0.86</v>
      </c>
      <c r="U16" s="1"/>
      <c r="V16" s="14">
        <f>'All data'!Q17</f>
        <v>31.746704509618418</v>
      </c>
      <c r="W16" s="14">
        <f>'All data'!R17</f>
        <v>5.536684782608695</v>
      </c>
      <c r="X16" s="15"/>
      <c r="Y16" s="12"/>
      <c r="Z16" s="16"/>
    </row>
    <row r="17" spans="6:20" ht="15">
      <c r="F17" s="18"/>
      <c r="H17" s="18"/>
      <c r="I17" s="18"/>
      <c r="L17" s="18"/>
      <c r="N17" s="18"/>
      <c r="O17" s="3"/>
      <c r="Q17" s="3"/>
      <c r="R17" s="21"/>
      <c r="T17" s="21"/>
    </row>
    <row r="18" spans="1:26" ht="15">
      <c r="A18" s="1"/>
      <c r="B18" s="5" t="str">
        <f>'All data'!C19</f>
        <v>c</v>
      </c>
      <c r="C18" s="5">
        <f>'All data'!D19</f>
        <v>0.1637</v>
      </c>
      <c r="D18" s="5">
        <f>'All data'!E19</f>
        <v>390</v>
      </c>
      <c r="E18" s="5">
        <f>'All data'!F19</f>
        <v>0.2</v>
      </c>
      <c r="F18" s="19">
        <f>'All data'!G19</f>
        <v>2.0623</v>
      </c>
      <c r="G18" s="12" t="s">
        <v>78</v>
      </c>
      <c r="H18" s="17">
        <f>'All data'!H19</f>
        <v>0.042</v>
      </c>
      <c r="I18" s="19">
        <f>'All data'!I19</f>
        <v>13.817</v>
      </c>
      <c r="J18" s="12" t="s">
        <v>78</v>
      </c>
      <c r="K18" s="13">
        <f>'All data'!J19</f>
        <v>0.334</v>
      </c>
      <c r="L18" s="19">
        <f>'All data'!K19</f>
        <v>6.712</v>
      </c>
      <c r="M18" s="12" t="s">
        <v>78</v>
      </c>
      <c r="N18" s="17">
        <f>'All data'!L19</f>
        <v>0.155</v>
      </c>
      <c r="O18" s="15">
        <f>'All data'!M19</f>
        <v>104.7</v>
      </c>
      <c r="P18" s="12" t="s">
        <v>78</v>
      </c>
      <c r="Q18" s="16">
        <f>'All data'!N19</f>
        <v>2.4</v>
      </c>
      <c r="R18" s="20">
        <f>'All data'!O19</f>
        <v>47.45</v>
      </c>
      <c r="S18" s="12" t="s">
        <v>78</v>
      </c>
      <c r="T18" s="22">
        <f>'All data'!P19</f>
        <v>2.19</v>
      </c>
      <c r="U18" s="1"/>
      <c r="V18" s="14">
        <f>'All data'!Q19</f>
        <v>56.217449518708854</v>
      </c>
      <c r="W18" s="14">
        <f>'All data'!R19</f>
        <v>36.100121728545346</v>
      </c>
      <c r="X18" s="15">
        <f>'All data'!S19</f>
        <v>131.44</v>
      </c>
      <c r="Y18" s="12" t="s">
        <v>78</v>
      </c>
      <c r="Z18" s="16">
        <f>'All data'!T19</f>
        <v>3.3148906467634798</v>
      </c>
    </row>
    <row r="19" spans="1:26" ht="15">
      <c r="A19" s="1"/>
      <c r="B19" s="5"/>
      <c r="C19" s="5"/>
      <c r="D19" s="5">
        <f>'All data'!E20</f>
        <v>780</v>
      </c>
      <c r="E19" s="5">
        <f>'All data'!F20</f>
        <v>0.2</v>
      </c>
      <c r="F19" s="19">
        <f>'All data'!G20</f>
        <v>3.4565</v>
      </c>
      <c r="G19" s="12" t="s">
        <v>78</v>
      </c>
      <c r="H19" s="17">
        <f>'All data'!H20</f>
        <v>0.0403</v>
      </c>
      <c r="I19" s="19">
        <f>'All data'!I20</f>
        <v>22.596</v>
      </c>
      <c r="J19" s="12" t="s">
        <v>78</v>
      </c>
      <c r="K19" s="13">
        <f>'All data'!J20</f>
        <v>0.542</v>
      </c>
      <c r="L19" s="19">
        <f>'All data'!K20</f>
        <v>6.551</v>
      </c>
      <c r="M19" s="12" t="s">
        <v>78</v>
      </c>
      <c r="N19" s="17">
        <f>'All data'!L20</f>
        <v>0.101</v>
      </c>
      <c r="O19" s="15">
        <f>'All data'!M20</f>
        <v>105</v>
      </c>
      <c r="P19" s="12" t="s">
        <v>78</v>
      </c>
      <c r="Q19" s="16">
        <f>'All data'!N20</f>
        <v>0.9</v>
      </c>
      <c r="R19" s="20">
        <f>'All data'!O20</f>
        <v>76.13</v>
      </c>
      <c r="S19" s="12" t="s">
        <v>78</v>
      </c>
      <c r="T19" s="22">
        <f>'All data'!P20</f>
        <v>2.32</v>
      </c>
      <c r="U19" s="1"/>
      <c r="V19" s="14">
        <f>'All data'!Q20</f>
        <v>55.1534829173305</v>
      </c>
      <c r="W19" s="14">
        <f>'All data'!R20</f>
        <v>57.9199634814364</v>
      </c>
      <c r="X19" s="15"/>
      <c r="Y19" s="12"/>
      <c r="Z19" s="16"/>
    </row>
    <row r="20" spans="1:26" ht="15">
      <c r="A20" s="1"/>
      <c r="B20" s="5"/>
      <c r="C20" s="5"/>
      <c r="D20" s="5">
        <f>'All data'!E21</f>
        <v>1140</v>
      </c>
      <c r="E20" s="5">
        <f>'All data'!F21</f>
        <v>0.2</v>
      </c>
      <c r="F20" s="19">
        <f>'All data'!G21</f>
        <v>0.9032</v>
      </c>
      <c r="G20" s="12" t="s">
        <v>78</v>
      </c>
      <c r="H20" s="17">
        <f>'All data'!H21</f>
        <v>0.0127</v>
      </c>
      <c r="I20" s="19">
        <f>'All data'!I21</f>
        <v>3.951</v>
      </c>
      <c r="J20" s="12" t="s">
        <v>78</v>
      </c>
      <c r="K20" s="13">
        <f>'All data'!J21</f>
        <v>0.159</v>
      </c>
      <c r="L20" s="19">
        <f>'All data'!K21</f>
        <v>4.379</v>
      </c>
      <c r="M20" s="12" t="s">
        <v>78</v>
      </c>
      <c r="N20" s="17">
        <f>'All data'!L21</f>
        <v>0.162</v>
      </c>
      <c r="O20" s="15">
        <f>'All data'!M21</f>
        <v>103.2</v>
      </c>
      <c r="P20" s="12" t="s">
        <v>78</v>
      </c>
      <c r="Q20" s="16">
        <f>'All data'!N21</f>
        <v>2.4</v>
      </c>
      <c r="R20" s="23">
        <f>'All data'!O21</f>
        <v>7.86</v>
      </c>
      <c r="S20" s="12" t="s">
        <v>78</v>
      </c>
      <c r="T20" s="22">
        <f>'All data'!P21</f>
        <v>0.9</v>
      </c>
      <c r="U20" s="1"/>
      <c r="V20" s="14">
        <f>'All data'!Q21</f>
        <v>32.56598329536826</v>
      </c>
      <c r="W20" s="14">
        <f>'All data'!R21</f>
        <v>5.97991479001826</v>
      </c>
      <c r="X20" s="15"/>
      <c r="Y20" s="12"/>
      <c r="Z20" s="16"/>
    </row>
    <row r="21" spans="6:20" ht="15">
      <c r="F21" s="18"/>
      <c r="H21" s="18"/>
      <c r="I21" s="18"/>
      <c r="L21" s="18"/>
      <c r="N21" s="18"/>
      <c r="O21" s="3"/>
      <c r="Q21" s="3"/>
      <c r="R21" s="21"/>
      <c r="T21" s="21"/>
    </row>
    <row r="22" spans="1:26" ht="15">
      <c r="A22" s="1" t="str">
        <f>'All data'!B23</f>
        <v>PIT20-12-15</v>
      </c>
      <c r="B22" s="5" t="str">
        <f>'All data'!C23</f>
        <v>a</v>
      </c>
      <c r="C22" s="5">
        <f>'All data'!D23</f>
        <v>0.1574</v>
      </c>
      <c r="D22" s="5">
        <f>'All data'!E23</f>
        <v>390</v>
      </c>
      <c r="E22" s="5">
        <f>'All data'!F23</f>
        <v>0.2</v>
      </c>
      <c r="F22" s="19">
        <f>'All data'!G23</f>
        <v>0.3375</v>
      </c>
      <c r="G22" s="12" t="s">
        <v>78</v>
      </c>
      <c r="H22" s="17">
        <f>'All data'!H23</f>
        <v>0.0148</v>
      </c>
      <c r="I22" s="19">
        <f>'All data'!I23</f>
        <v>10.66</v>
      </c>
      <c r="J22" s="12" t="s">
        <v>78</v>
      </c>
      <c r="K22" s="13">
        <f>'All data'!J23</f>
        <v>0.355</v>
      </c>
      <c r="L22" s="19">
        <f>'All data'!K23</f>
        <v>31.487</v>
      </c>
      <c r="M22" s="12" t="s">
        <v>78</v>
      </c>
      <c r="N22" s="17">
        <f>'All data'!L23</f>
        <v>1.553</v>
      </c>
      <c r="O22" s="15">
        <f>'All data'!M23</f>
        <v>135.8</v>
      </c>
      <c r="P22" s="12" t="s">
        <v>78</v>
      </c>
      <c r="Q22" s="16">
        <f>'All data'!N23</f>
        <v>7.4</v>
      </c>
      <c r="R22" s="20">
        <f>'All data'!O23</f>
        <v>61.61</v>
      </c>
      <c r="S22" s="12" t="s">
        <v>78</v>
      </c>
      <c r="T22" s="22">
        <f>'All data'!P23</f>
        <v>2.28</v>
      </c>
      <c r="U22" s="1"/>
      <c r="V22" s="14">
        <f>'All data'!Q23</f>
        <v>90.97011257035648</v>
      </c>
      <c r="W22" s="14">
        <f>'All data'!R23</f>
        <v>49.45813598779802</v>
      </c>
      <c r="X22" s="15">
        <f>'All data'!S23</f>
        <v>124.57000000000001</v>
      </c>
      <c r="Y22" s="12" t="s">
        <v>78</v>
      </c>
      <c r="Z22" s="16">
        <f>'All data'!T23</f>
        <v>3.107555309242299</v>
      </c>
    </row>
    <row r="23" spans="1:26" ht="15">
      <c r="A23" s="1"/>
      <c r="B23" s="5"/>
      <c r="C23" s="5"/>
      <c r="D23" s="5">
        <f>'All data'!E24</f>
        <v>780</v>
      </c>
      <c r="E23" s="5">
        <f>'All data'!F24</f>
        <v>0.2</v>
      </c>
      <c r="F23" s="19">
        <f>'All data'!G24</f>
        <v>1.5756</v>
      </c>
      <c r="G23" s="12" t="s">
        <v>78</v>
      </c>
      <c r="H23" s="17">
        <f>'All data'!H24</f>
        <v>0.0218</v>
      </c>
      <c r="I23" s="19">
        <f>'All data'!I24</f>
        <v>13.831</v>
      </c>
      <c r="J23" s="12" t="s">
        <v>78</v>
      </c>
      <c r="K23" s="13">
        <f>'All data'!J24</f>
        <v>0.387</v>
      </c>
      <c r="L23" s="19">
        <f>'All data'!K24</f>
        <v>8.766</v>
      </c>
      <c r="M23" s="12" t="s">
        <v>78</v>
      </c>
      <c r="N23" s="17">
        <f>'All data'!L24</f>
        <v>0.178</v>
      </c>
      <c r="O23" s="15">
        <f>'All data'!M24</f>
        <v>110.5</v>
      </c>
      <c r="P23" s="12" t="s">
        <v>78</v>
      </c>
      <c r="Q23" s="16">
        <f>'All data'!N24</f>
        <v>1.5</v>
      </c>
      <c r="R23" s="20">
        <f>'All data'!O24</f>
        <v>58.34</v>
      </c>
      <c r="S23" s="12" t="s">
        <v>78</v>
      </c>
      <c r="T23" s="22">
        <f>'All data'!P24</f>
        <v>1.97</v>
      </c>
      <c r="U23" s="1"/>
      <c r="V23" s="14">
        <f>'All data'!Q24</f>
        <v>66.39227821560264</v>
      </c>
      <c r="W23" s="14">
        <f>'All data'!R24</f>
        <v>46.833105884241796</v>
      </c>
      <c r="X23" s="15"/>
      <c r="Y23" s="12"/>
      <c r="Z23" s="16"/>
    </row>
    <row r="24" spans="1:26" ht="15">
      <c r="A24" s="1"/>
      <c r="B24" s="5"/>
      <c r="C24" s="5"/>
      <c r="D24" s="5">
        <f>'All data'!E25</f>
        <v>1140</v>
      </c>
      <c r="E24" s="5">
        <f>'All data'!F25</f>
        <v>0.2</v>
      </c>
      <c r="F24" s="19">
        <f>'All data'!G25</f>
        <v>0.3927</v>
      </c>
      <c r="G24" s="12" t="s">
        <v>78</v>
      </c>
      <c r="H24" s="17">
        <f>'All data'!H25</f>
        <v>0.0139</v>
      </c>
      <c r="I24" s="19">
        <f>'All data'!I25</f>
        <v>1.886</v>
      </c>
      <c r="J24" s="12" t="s">
        <v>78</v>
      </c>
      <c r="K24" s="13">
        <f>'All data'!J25</f>
        <v>0.112</v>
      </c>
      <c r="L24" s="19">
        <f>'All data'!K25</f>
        <v>4.822</v>
      </c>
      <c r="M24" s="12" t="s">
        <v>78</v>
      </c>
      <c r="N24" s="17">
        <f>'All data'!L25</f>
        <v>0.321</v>
      </c>
      <c r="O24" s="15">
        <f>'All data'!M25</f>
        <v>110.5</v>
      </c>
      <c r="P24" s="12" t="s">
        <v>78</v>
      </c>
      <c r="Q24" s="16">
        <f>'All data'!N25</f>
        <v>5.4</v>
      </c>
      <c r="R24" s="23">
        <f>'All data'!O25</f>
        <v>4.62</v>
      </c>
      <c r="S24" s="12" t="s">
        <v>78</v>
      </c>
      <c r="T24" s="22">
        <f>'All data'!P25</f>
        <v>0.76</v>
      </c>
      <c r="U24" s="1"/>
      <c r="V24" s="14">
        <f>'All data'!Q25</f>
        <v>38.55715800636268</v>
      </c>
      <c r="W24" s="14">
        <f>'All data'!R25</f>
        <v>3.708758127960183</v>
      </c>
      <c r="X24" s="15"/>
      <c r="Y24" s="12"/>
      <c r="Z24" s="16"/>
    </row>
    <row r="26" spans="1:26" ht="15">
      <c r="A26" s="1"/>
      <c r="B26" s="5" t="str">
        <f>'All data'!C27</f>
        <v>b</v>
      </c>
      <c r="C26" s="5">
        <f>'All data'!D27</f>
        <v>0.1581</v>
      </c>
      <c r="D26" s="5">
        <f>'All data'!E27</f>
        <v>390</v>
      </c>
      <c r="E26" s="5">
        <f>'All data'!F27</f>
        <v>0.2</v>
      </c>
      <c r="F26" s="19">
        <f>'All data'!G27</f>
        <v>0.2676</v>
      </c>
      <c r="G26" s="12" t="s">
        <v>78</v>
      </c>
      <c r="H26" s="17">
        <f>'All data'!H27</f>
        <v>0.011</v>
      </c>
      <c r="I26" s="19">
        <f>'All data'!I27</f>
        <v>11.362</v>
      </c>
      <c r="J26" s="12" t="s">
        <v>78</v>
      </c>
      <c r="K26" s="13">
        <f>'All data'!J27</f>
        <v>0.332</v>
      </c>
      <c r="L26" s="19">
        <f>'All data'!K27</f>
        <v>42.534</v>
      </c>
      <c r="M26" s="12" t="s">
        <v>78</v>
      </c>
      <c r="N26" s="17">
        <f>'All data'!L27</f>
        <v>1.972</v>
      </c>
      <c r="O26" s="15">
        <f>'All data'!M27</f>
        <v>142.7</v>
      </c>
      <c r="P26" s="12" t="s">
        <v>78</v>
      </c>
      <c r="Q26" s="16">
        <f>'All data'!N27</f>
        <v>9.1</v>
      </c>
      <c r="R26" s="20">
        <f>'All data'!O27</f>
        <v>67.1</v>
      </c>
      <c r="S26" s="12" t="s">
        <v>78</v>
      </c>
      <c r="T26" s="22">
        <f>'All data'!P27</f>
        <v>2.12</v>
      </c>
      <c r="U26" s="1"/>
      <c r="V26" s="14">
        <f>'All data'!Q27</f>
        <v>93.36833303995775</v>
      </c>
      <c r="W26" s="14">
        <f>'All data'!R27</f>
        <v>49.29473993535117</v>
      </c>
      <c r="X26" s="15">
        <f>'All data'!S27</f>
        <v>136.11999999999998</v>
      </c>
      <c r="Y26" s="12" t="s">
        <v>78</v>
      </c>
      <c r="Z26" s="16">
        <f>'All data'!T27</f>
        <v>2.823278236376996</v>
      </c>
    </row>
    <row r="27" spans="1:26" ht="15">
      <c r="A27" s="1"/>
      <c r="B27" s="5"/>
      <c r="C27" s="5"/>
      <c r="D27" s="5">
        <f>'All data'!E28</f>
        <v>780</v>
      </c>
      <c r="E27" s="5">
        <f>'All data'!F28</f>
        <v>0.2</v>
      </c>
      <c r="F27" s="19">
        <f>'All data'!G28</f>
        <v>1.6996</v>
      </c>
      <c r="G27" s="12" t="s">
        <v>78</v>
      </c>
      <c r="H27" s="17">
        <f>'All data'!H28</f>
        <v>0.0163</v>
      </c>
      <c r="I27" s="19">
        <f>'All data'!I28</f>
        <v>15.279</v>
      </c>
      <c r="J27" s="12" t="s">
        <v>78</v>
      </c>
      <c r="K27" s="13">
        <f>'All data'!J28</f>
        <v>0.365</v>
      </c>
      <c r="L27" s="19">
        <f>'All data'!K28</f>
        <v>8.995</v>
      </c>
      <c r="M27" s="12" t="s">
        <v>78</v>
      </c>
      <c r="N27" s="17">
        <f>'All data'!L28</f>
        <v>0.15</v>
      </c>
      <c r="O27" s="15">
        <f>'All data'!M28</f>
        <v>106.8</v>
      </c>
      <c r="P27" s="12" t="s">
        <v>78</v>
      </c>
      <c r="Q27" s="16">
        <f>'All data'!N28</f>
        <v>2</v>
      </c>
      <c r="R27" s="20">
        <f>'All data'!O28</f>
        <v>65.13</v>
      </c>
      <c r="S27" s="12" t="s">
        <v>78</v>
      </c>
      <c r="T27" s="22">
        <f>'All data'!P28</f>
        <v>1.74</v>
      </c>
      <c r="U27" s="1"/>
      <c r="V27" s="14">
        <f>'All data'!Q28</f>
        <v>67.39350088356566</v>
      </c>
      <c r="W27" s="14">
        <f>'All data'!R28</f>
        <v>47.84748751101969</v>
      </c>
      <c r="X27" s="15"/>
      <c r="Y27" s="12"/>
      <c r="Z27" s="16"/>
    </row>
    <row r="28" spans="1:26" ht="15">
      <c r="A28" s="1"/>
      <c r="B28" s="5"/>
      <c r="C28" s="5"/>
      <c r="D28" s="5">
        <f>'All data'!E29</f>
        <v>1140</v>
      </c>
      <c r="E28" s="5">
        <f>'All data'!F29</f>
        <v>0.2</v>
      </c>
      <c r="F28" s="19">
        <f>'All data'!G29</f>
        <v>0.3049</v>
      </c>
      <c r="G28" s="12" t="s">
        <v>78</v>
      </c>
      <c r="H28" s="17">
        <f>'All data'!H29</f>
        <v>0.0105</v>
      </c>
      <c r="I28" s="19">
        <f>'All data'!I29</f>
        <v>1.515</v>
      </c>
      <c r="J28" s="12" t="s">
        <v>78</v>
      </c>
      <c r="K28" s="13">
        <f>'All data'!J29</f>
        <v>0.1</v>
      </c>
      <c r="L28" s="19">
        <f>'All data'!K29</f>
        <v>4.963</v>
      </c>
      <c r="M28" s="12" t="s">
        <v>78</v>
      </c>
      <c r="N28" s="17">
        <f>'All data'!L29</f>
        <v>0.358</v>
      </c>
      <c r="O28" s="15">
        <f>'All data'!M29</f>
        <v>104.5</v>
      </c>
      <c r="P28" s="12" t="s">
        <v>78</v>
      </c>
      <c r="Q28" s="16">
        <f>'All data'!N29</f>
        <v>6.8</v>
      </c>
      <c r="R28" s="23">
        <f>'All data'!O29</f>
        <v>3.89</v>
      </c>
      <c r="S28" s="12" t="s">
        <v>78</v>
      </c>
      <c r="T28" s="22">
        <f>'All data'!P29</f>
        <v>0.67</v>
      </c>
      <c r="U28" s="1"/>
      <c r="V28" s="14">
        <f>'All data'!Q29</f>
        <v>40.59465346534654</v>
      </c>
      <c r="W28" s="14">
        <f>'All data'!R29</f>
        <v>2.857772553629151</v>
      </c>
      <c r="X28" s="15"/>
      <c r="Y28" s="12"/>
      <c r="Z28" s="16"/>
    </row>
    <row r="30" spans="1:26" ht="15">
      <c r="A30" s="1"/>
      <c r="B30" s="5" t="str">
        <f>'All data'!C31</f>
        <v>c</v>
      </c>
      <c r="C30" s="5">
        <f>'All data'!D31</f>
        <v>0.1451</v>
      </c>
      <c r="D30" s="5">
        <f>'All data'!E31</f>
        <v>390</v>
      </c>
      <c r="E30" s="5">
        <f>'All data'!F31</f>
        <v>0.2</v>
      </c>
      <c r="F30" s="19">
        <f>'All data'!G31</f>
        <v>0.9252</v>
      </c>
      <c r="G30" s="12" t="s">
        <v>78</v>
      </c>
      <c r="H30" s="17">
        <f>'All data'!H31</f>
        <v>0.0299</v>
      </c>
      <c r="I30" s="19">
        <f>'All data'!I31</f>
        <v>10.776</v>
      </c>
      <c r="J30" s="12" t="s">
        <v>78</v>
      </c>
      <c r="K30" s="13">
        <f>'All data'!J31</f>
        <v>0.3</v>
      </c>
      <c r="L30" s="19">
        <f>'All data'!K31</f>
        <v>11.669</v>
      </c>
      <c r="M30" s="12" t="s">
        <v>78</v>
      </c>
      <c r="N30" s="17">
        <f>'All data'!L31</f>
        <v>0.43</v>
      </c>
      <c r="O30" s="15">
        <f>'All data'!M31</f>
        <v>112.1</v>
      </c>
      <c r="P30" s="12" t="s">
        <v>78</v>
      </c>
      <c r="Q30" s="16">
        <f>'All data'!N31</f>
        <v>4.7</v>
      </c>
      <c r="R30" s="20">
        <f>'All data'!O31</f>
        <v>55.61</v>
      </c>
      <c r="S30" s="12" t="s">
        <v>78</v>
      </c>
      <c r="T30" s="22">
        <f>'All data'!P31</f>
        <v>2.17</v>
      </c>
      <c r="U30" s="1"/>
      <c r="V30" s="14">
        <f>'All data'!Q31</f>
        <v>74.87946362286564</v>
      </c>
      <c r="W30" s="14">
        <f>'All data'!R31</f>
        <v>43.41139734582357</v>
      </c>
      <c r="X30" s="15">
        <f>'All data'!S31</f>
        <v>128.1</v>
      </c>
      <c r="Y30" s="12" t="s">
        <v>78</v>
      </c>
      <c r="Z30" s="16">
        <f>'All data'!T31</f>
        <v>3.2334037793013106</v>
      </c>
    </row>
    <row r="31" spans="1:26" ht="15">
      <c r="A31" s="1"/>
      <c r="B31" s="5"/>
      <c r="C31" s="5"/>
      <c r="D31" s="5">
        <f>'All data'!E32</f>
        <v>780</v>
      </c>
      <c r="E31" s="5">
        <f>'All data'!F32</f>
        <v>0.2</v>
      </c>
      <c r="F31" s="19">
        <f>'All data'!G32</f>
        <v>1.5556</v>
      </c>
      <c r="G31" s="12" t="s">
        <v>78</v>
      </c>
      <c r="H31" s="17">
        <f>'All data'!H32</f>
        <v>0.0217</v>
      </c>
      <c r="I31" s="19">
        <f>'All data'!I32</f>
        <v>14.512</v>
      </c>
      <c r="J31" s="12" t="s">
        <v>78</v>
      </c>
      <c r="K31" s="13">
        <f>'All data'!J32</f>
        <v>0.387</v>
      </c>
      <c r="L31" s="19">
        <f>'All data'!K32</f>
        <v>9.343</v>
      </c>
      <c r="M31" s="12" t="s">
        <v>78</v>
      </c>
      <c r="N31" s="17">
        <f>'All data'!L32</f>
        <v>0.192</v>
      </c>
      <c r="O31" s="15">
        <f>'All data'!M32</f>
        <v>107.9</v>
      </c>
      <c r="P31" s="12" t="s">
        <v>78</v>
      </c>
      <c r="Q31" s="16">
        <f>'All data'!N32</f>
        <v>1.5</v>
      </c>
      <c r="R31" s="20">
        <f>'All data'!O32</f>
        <v>68.7</v>
      </c>
      <c r="S31" s="12" t="s">
        <v>78</v>
      </c>
      <c r="T31" s="22">
        <f>'All data'!P32</f>
        <v>2.28</v>
      </c>
      <c r="U31" s="1"/>
      <c r="V31" s="14">
        <f>'All data'!Q32</f>
        <v>68.69053197353915</v>
      </c>
      <c r="W31" s="14">
        <f>'All data'!R32</f>
        <v>53.62997658079626</v>
      </c>
      <c r="X31" s="15"/>
      <c r="Y31" s="12"/>
      <c r="Z31" s="16"/>
    </row>
    <row r="32" spans="1:26" ht="15">
      <c r="A32" s="1"/>
      <c r="B32" s="5"/>
      <c r="C32" s="5"/>
      <c r="D32" s="5">
        <f>'All data'!E33</f>
        <v>1140</v>
      </c>
      <c r="E32" s="5">
        <f>'All data'!F33</f>
        <v>0.2</v>
      </c>
      <c r="F32" s="19">
        <f>'All data'!G33</f>
        <v>0.3252</v>
      </c>
      <c r="G32" s="12" t="s">
        <v>78</v>
      </c>
      <c r="H32" s="17">
        <f>'All data'!H33</f>
        <v>0.0136</v>
      </c>
      <c r="I32" s="19">
        <f>'All data'!I33</f>
        <v>1.51</v>
      </c>
      <c r="J32" s="12" t="s">
        <v>78</v>
      </c>
      <c r="K32" s="13">
        <f>'All data'!J33</f>
        <v>0.099</v>
      </c>
      <c r="L32" s="19">
        <f>'All data'!K33</f>
        <v>4.65</v>
      </c>
      <c r="M32" s="12" t="s">
        <v>78</v>
      </c>
      <c r="N32" s="17">
        <f>'All data'!L33</f>
        <v>0.348</v>
      </c>
      <c r="O32" s="15">
        <f>'All data'!M33</f>
        <v>103.6</v>
      </c>
      <c r="P32" s="12" t="s">
        <v>78</v>
      </c>
      <c r="Q32" s="16">
        <f>'All data'!N33</f>
        <v>7.2</v>
      </c>
      <c r="R32" s="23">
        <f>'All data'!O33</f>
        <v>3.79</v>
      </c>
      <c r="S32" s="12" t="s">
        <v>78</v>
      </c>
      <c r="T32" s="22">
        <f>'All data'!P33</f>
        <v>0.74</v>
      </c>
      <c r="U32" s="1"/>
      <c r="V32" s="14">
        <f>'All data'!Q33</f>
        <v>36.419139072847685</v>
      </c>
      <c r="W32" s="14">
        <f>'All data'!R33</f>
        <v>2.958626073380172</v>
      </c>
      <c r="X32" s="15"/>
      <c r="Y32" s="12"/>
      <c r="Z32" s="16"/>
    </row>
    <row r="34" spans="1:26" ht="15">
      <c r="A34" s="1" t="str">
        <f>'All data'!B35</f>
        <v>PIT20-22-30</v>
      </c>
      <c r="B34" s="5" t="str">
        <f>'All data'!C35</f>
        <v>a</v>
      </c>
      <c r="C34" s="5">
        <f>'All data'!D35</f>
        <v>0.169</v>
      </c>
      <c r="D34" s="5">
        <f>'All data'!E35</f>
        <v>390</v>
      </c>
      <c r="E34" s="5">
        <f>'All data'!F35</f>
        <v>0.2</v>
      </c>
      <c r="F34" s="19">
        <f>'All data'!G35</f>
        <v>0.9636</v>
      </c>
      <c r="G34" s="12" t="s">
        <v>78</v>
      </c>
      <c r="H34" s="17">
        <f>'All data'!H35</f>
        <v>0.0162</v>
      </c>
      <c r="I34" s="19">
        <f>'All data'!I35</f>
        <v>10.148</v>
      </c>
      <c r="J34" s="12" t="s">
        <v>78</v>
      </c>
      <c r="K34" s="13">
        <f>'All data'!J35</f>
        <v>0.287</v>
      </c>
      <c r="L34" s="19">
        <f>'All data'!K35</f>
        <v>10.521</v>
      </c>
      <c r="M34" s="12" t="s">
        <v>78</v>
      </c>
      <c r="N34" s="17">
        <f>'All data'!L35</f>
        <v>0.226</v>
      </c>
      <c r="O34" s="15">
        <f>'All data'!M35</f>
        <v>112.4</v>
      </c>
      <c r="P34" s="12" t="s">
        <v>78</v>
      </c>
      <c r="Q34" s="16">
        <f>'All data'!N35</f>
        <v>2.1</v>
      </c>
      <c r="R34" s="20">
        <f>'All data'!O35</f>
        <v>43.28</v>
      </c>
      <c r="S34" s="12" t="s">
        <v>78</v>
      </c>
      <c r="T34" s="22">
        <f>'All data'!P35</f>
        <v>1.48</v>
      </c>
      <c r="U34" s="1"/>
      <c r="V34" s="14">
        <f>'All data'!Q35</f>
        <v>72.07646826960979</v>
      </c>
      <c r="W34" s="14">
        <f>'All data'!R35</f>
        <v>33.08868501529052</v>
      </c>
      <c r="X34" s="15">
        <f>'All data'!S35</f>
        <v>130.8</v>
      </c>
      <c r="Y34" s="12" t="s">
        <v>78</v>
      </c>
      <c r="Z34" s="16">
        <f>'All data'!T35</f>
        <v>3.666183301473073</v>
      </c>
    </row>
    <row r="35" spans="1:26" ht="15">
      <c r="A35" s="1"/>
      <c r="B35" s="5"/>
      <c r="C35" s="5"/>
      <c r="D35" s="5">
        <f>'All data'!E36</f>
        <v>780</v>
      </c>
      <c r="E35" s="5">
        <f>'All data'!F36</f>
        <v>0.2</v>
      </c>
      <c r="F35" s="19">
        <f>'All data'!G36</f>
        <v>3.9297</v>
      </c>
      <c r="G35" s="12" t="s">
        <v>78</v>
      </c>
      <c r="H35" s="17">
        <f>'All data'!H36</f>
        <v>0.0493</v>
      </c>
      <c r="I35" s="19">
        <f>'All data'!I36</f>
        <v>25.092</v>
      </c>
      <c r="J35" s="12" t="s">
        <v>78</v>
      </c>
      <c r="K35" s="13">
        <f>'All data'!J36</f>
        <v>0.694</v>
      </c>
      <c r="L35" s="19">
        <f>'All data'!K36</f>
        <v>6.376</v>
      </c>
      <c r="M35" s="12" t="s">
        <v>78</v>
      </c>
      <c r="N35" s="17">
        <f>'All data'!L36</f>
        <v>0.121</v>
      </c>
      <c r="O35" s="15">
        <f>'All data'!M36</f>
        <v>104.9</v>
      </c>
      <c r="P35" s="12" t="s">
        <v>78</v>
      </c>
      <c r="Q35" s="16">
        <f>'All data'!N36</f>
        <v>1.2</v>
      </c>
      <c r="R35" s="20">
        <f>'All data'!O36</f>
        <v>79.75</v>
      </c>
      <c r="S35" s="12" t="s">
        <v>78</v>
      </c>
      <c r="T35" s="22">
        <f>'All data'!P36</f>
        <v>3.01</v>
      </c>
      <c r="U35" s="1"/>
      <c r="V35" s="14">
        <f>'All data'!Q36</f>
        <v>53.713334927466924</v>
      </c>
      <c r="W35" s="14">
        <f>'All data'!R36</f>
        <v>60.970948012232405</v>
      </c>
      <c r="X35" s="15"/>
      <c r="Y35" s="12"/>
      <c r="Z35" s="16"/>
    </row>
    <row r="36" spans="1:26" ht="15">
      <c r="A36" s="1"/>
      <c r="B36" s="5"/>
      <c r="C36" s="5"/>
      <c r="D36" s="5">
        <f>'All data'!E37</f>
        <v>1140</v>
      </c>
      <c r="E36" s="5">
        <f>'All data'!F37</f>
        <v>0.2</v>
      </c>
      <c r="F36" s="19">
        <f>'All data'!G37</f>
        <v>0.8363</v>
      </c>
      <c r="G36" s="12" t="s">
        <v>78</v>
      </c>
      <c r="H36" s="17">
        <f>'All data'!H37</f>
        <v>0.019</v>
      </c>
      <c r="I36" s="19">
        <f>'All data'!I37</f>
        <v>3.767</v>
      </c>
      <c r="J36" s="12" t="s">
        <v>78</v>
      </c>
      <c r="K36" s="13">
        <f>'All data'!J37</f>
        <v>0.243</v>
      </c>
      <c r="L36" s="19">
        <f>'All data'!K37</f>
        <v>4.523</v>
      </c>
      <c r="M36" s="12" t="s">
        <v>78</v>
      </c>
      <c r="N36" s="17">
        <f>'All data'!L37</f>
        <v>0.296</v>
      </c>
      <c r="O36" s="15">
        <f>'All data'!M37</f>
        <v>114.3</v>
      </c>
      <c r="P36" s="12" t="s">
        <v>78</v>
      </c>
      <c r="Q36" s="16">
        <f>'All data'!N37</f>
        <v>3.3</v>
      </c>
      <c r="R36" s="23">
        <f>'All data'!O37</f>
        <v>7.77</v>
      </c>
      <c r="S36" s="12" t="s">
        <v>78</v>
      </c>
      <c r="T36" s="22">
        <f>'All data'!P37</f>
        <v>1.48</v>
      </c>
      <c r="U36" s="1"/>
      <c r="V36" s="14">
        <f>'All data'!Q37</f>
        <v>34.85877355986196</v>
      </c>
      <c r="W36" s="14">
        <f>'All data'!R37</f>
        <v>5.940366972477063</v>
      </c>
      <c r="X36" s="15"/>
      <c r="Y36" s="12"/>
      <c r="Z36" s="16"/>
    </row>
    <row r="38" spans="1:26" ht="15">
      <c r="A38" s="1"/>
      <c r="B38" s="5" t="str">
        <f>'All data'!C39</f>
        <v>b</v>
      </c>
      <c r="C38" s="5">
        <f>'All data'!D39</f>
        <v>0.1746</v>
      </c>
      <c r="D38" s="5">
        <f>'All data'!E39</f>
        <v>390</v>
      </c>
      <c r="E38" s="5">
        <f>'All data'!F39</f>
        <v>0.2</v>
      </c>
      <c r="F38" s="19">
        <f>'All data'!G39</f>
        <v>1.2454</v>
      </c>
      <c r="G38" s="12" t="s">
        <v>78</v>
      </c>
      <c r="H38" s="17">
        <f>'All data'!H39</f>
        <v>0.0126</v>
      </c>
      <c r="I38" s="19">
        <f>'All data'!I39</f>
        <v>12.71</v>
      </c>
      <c r="J38" s="12" t="s">
        <v>78</v>
      </c>
      <c r="K38" s="13">
        <f>'All data'!J39</f>
        <v>0.341</v>
      </c>
      <c r="L38" s="19">
        <f>'All data'!K39</f>
        <v>10.107</v>
      </c>
      <c r="M38" s="12" t="s">
        <v>78</v>
      </c>
      <c r="N38" s="17">
        <f>'All data'!L39</f>
        <v>0.21</v>
      </c>
      <c r="O38" s="15">
        <f>'All data'!M39</f>
        <v>110.7</v>
      </c>
      <c r="P38" s="12" t="s">
        <v>78</v>
      </c>
      <c r="Q38" s="16">
        <f>'All data'!N39</f>
        <v>2.1</v>
      </c>
      <c r="R38" s="20">
        <f>'All data'!O39</f>
        <v>51.18</v>
      </c>
      <c r="S38" s="12" t="s">
        <v>78</v>
      </c>
      <c r="T38" s="22">
        <f>'All data'!P39</f>
        <v>1.59</v>
      </c>
      <c r="U38" s="1"/>
      <c r="V38" s="14">
        <f>'All data'!Q39</f>
        <v>70.30706530291108</v>
      </c>
      <c r="W38" s="14">
        <f>'All data'!R39</f>
        <v>38.08319071359475</v>
      </c>
      <c r="X38" s="15">
        <f>'All data'!S39</f>
        <v>134.39000000000001</v>
      </c>
      <c r="Y38" s="12" t="s">
        <v>78</v>
      </c>
      <c r="Z38" s="16">
        <f>'All data'!T39</f>
        <v>3.5342184425980236</v>
      </c>
    </row>
    <row r="39" spans="1:26" ht="15">
      <c r="A39" s="1"/>
      <c r="B39" s="5"/>
      <c r="C39" s="5"/>
      <c r="D39" s="5">
        <f>'All data'!E40</f>
        <v>780</v>
      </c>
      <c r="E39" s="5">
        <f>'All data'!F40</f>
        <v>0.2</v>
      </c>
      <c r="F39" s="19">
        <f>'All data'!G40</f>
        <v>4.5845</v>
      </c>
      <c r="G39" s="12" t="s">
        <v>78</v>
      </c>
      <c r="H39" s="17">
        <f>'All data'!H40</f>
        <v>0.0291</v>
      </c>
      <c r="I39" s="19">
        <f>'All data'!I40</f>
        <v>26.878</v>
      </c>
      <c r="J39" s="12" t="s">
        <v>78</v>
      </c>
      <c r="K39" s="13">
        <f>'All data'!J40</f>
        <v>0.719</v>
      </c>
      <c r="L39" s="19">
        <f>'All data'!K40</f>
        <v>5.802</v>
      </c>
      <c r="M39" s="12" t="s">
        <v>78</v>
      </c>
      <c r="N39" s="17">
        <f>'All data'!L40</f>
        <v>0.113</v>
      </c>
      <c r="O39" s="15">
        <f>'All data'!M40</f>
        <v>102.3</v>
      </c>
      <c r="P39" s="12" t="s">
        <v>78</v>
      </c>
      <c r="Q39" s="16">
        <f>'All data'!N40</f>
        <v>1.2</v>
      </c>
      <c r="R39" s="20">
        <f>'All data'!O40</f>
        <v>74.91</v>
      </c>
      <c r="S39" s="12" t="s">
        <v>78</v>
      </c>
      <c r="T39" s="22">
        <f>'All data'!P40</f>
        <v>3.01</v>
      </c>
      <c r="U39" s="1"/>
      <c r="V39" s="14">
        <f>'All data'!Q40</f>
        <v>48.66167869633157</v>
      </c>
      <c r="W39" s="14">
        <f>'All data'!R40</f>
        <v>55.74075452042562</v>
      </c>
      <c r="X39" s="15"/>
      <c r="Y39" s="12"/>
      <c r="Z39" s="16"/>
    </row>
    <row r="40" spans="1:26" ht="15">
      <c r="A40" s="1"/>
      <c r="B40" s="5"/>
      <c r="C40" s="5"/>
      <c r="D40" s="5">
        <f>'All data'!E41</f>
        <v>1140</v>
      </c>
      <c r="E40" s="5">
        <f>'All data'!F41</f>
        <v>0.2</v>
      </c>
      <c r="F40" s="19">
        <f>'All data'!G41</f>
        <v>1.2116</v>
      </c>
      <c r="G40" s="12" t="s">
        <v>78</v>
      </c>
      <c r="H40" s="17">
        <f>'All data'!H41</f>
        <v>0.0093</v>
      </c>
      <c r="I40" s="19">
        <f>'All data'!I41</f>
        <v>5.089</v>
      </c>
      <c r="J40" s="12" t="s">
        <v>78</v>
      </c>
      <c r="K40" s="13">
        <f>'All data'!J41</f>
        <v>0.188</v>
      </c>
      <c r="L40" s="19">
        <f>'All data'!K41</f>
        <v>4.15</v>
      </c>
      <c r="M40" s="12" t="s">
        <v>78</v>
      </c>
      <c r="N40" s="17">
        <f>'All data'!L41</f>
        <v>0.135</v>
      </c>
      <c r="O40" s="15">
        <f>'All data'!M41</f>
        <v>103.7</v>
      </c>
      <c r="P40" s="12" t="s">
        <v>78</v>
      </c>
      <c r="Q40" s="16">
        <f>'All data'!N41</f>
        <v>2</v>
      </c>
      <c r="R40" s="23">
        <f>'All data'!O41</f>
        <v>8.3</v>
      </c>
      <c r="S40" s="12" t="s">
        <v>78</v>
      </c>
      <c r="T40" s="22">
        <f>'All data'!P41</f>
        <v>0.95</v>
      </c>
      <c r="U40" s="1"/>
      <c r="V40" s="14">
        <f>'All data'!Q41</f>
        <v>28.476714482216547</v>
      </c>
      <c r="W40" s="14">
        <f>'All data'!R41</f>
        <v>6.176054765979611</v>
      </c>
      <c r="X40" s="15"/>
      <c r="Y40" s="12"/>
      <c r="Z40" s="16"/>
    </row>
    <row r="42" spans="1:26" ht="15">
      <c r="A42" s="1" t="str">
        <f>'All data'!B43</f>
        <v>PIT20-39-41</v>
      </c>
      <c r="B42" s="5" t="str">
        <f>'All data'!C43</f>
        <v>a</v>
      </c>
      <c r="C42" s="5">
        <f>'All data'!D43</f>
        <v>0.1522</v>
      </c>
      <c r="D42" s="5">
        <f>'All data'!E43</f>
        <v>390</v>
      </c>
      <c r="E42" s="5">
        <f>'All data'!F43</f>
        <v>0.2</v>
      </c>
      <c r="F42" s="19">
        <f>'All data'!G43</f>
        <v>1.3065</v>
      </c>
      <c r="G42" s="12" t="s">
        <v>78</v>
      </c>
      <c r="H42" s="17">
        <f>'All data'!H43</f>
        <v>0.0237</v>
      </c>
      <c r="I42" s="19">
        <f>'All data'!I43</f>
        <v>9.271</v>
      </c>
      <c r="J42" s="12" t="s">
        <v>78</v>
      </c>
      <c r="K42" s="13">
        <f>'All data'!J43</f>
        <v>0.296</v>
      </c>
      <c r="L42" s="19">
        <f>'All data'!K43</f>
        <v>7.093</v>
      </c>
      <c r="M42" s="12" t="s">
        <v>78</v>
      </c>
      <c r="N42" s="17">
        <f>'All data'!L43</f>
        <v>0.195</v>
      </c>
      <c r="O42" s="15">
        <f>'All data'!M43</f>
        <v>106</v>
      </c>
      <c r="P42" s="12" t="s">
        <v>78</v>
      </c>
      <c r="Q42" s="16">
        <f>'All data'!N43</f>
        <v>2</v>
      </c>
      <c r="R42" s="20">
        <f>'All data'!O43</f>
        <v>35.61</v>
      </c>
      <c r="S42" s="12" t="s">
        <v>78</v>
      </c>
      <c r="T42" s="22">
        <f>'All data'!P43</f>
        <v>1.8</v>
      </c>
      <c r="U42" s="1"/>
      <c r="V42" s="14">
        <f>'All data'!Q43</f>
        <v>58.46016610937331</v>
      </c>
      <c r="W42" s="14">
        <f>'All data'!R43</f>
        <v>28.043786423058748</v>
      </c>
      <c r="X42" s="15">
        <f>'All data'!S43</f>
        <v>126.98</v>
      </c>
      <c r="Y42" s="12" t="s">
        <v>78</v>
      </c>
      <c r="Z42" s="16">
        <f>'All data'!T43</f>
        <v>3.7960242359605663</v>
      </c>
    </row>
    <row r="43" spans="1:26" ht="15">
      <c r="A43" s="1"/>
      <c r="B43" s="5"/>
      <c r="C43" s="5"/>
      <c r="D43" s="5">
        <f>'All data'!E44</f>
        <v>780</v>
      </c>
      <c r="E43" s="5">
        <f>'All data'!F44</f>
        <v>0.2</v>
      </c>
      <c r="F43" s="19">
        <f>'All data'!G44</f>
        <v>4.4485</v>
      </c>
      <c r="G43" s="12" t="s">
        <v>78</v>
      </c>
      <c r="H43" s="17">
        <f>'All data'!H44</f>
        <v>0.0556</v>
      </c>
      <c r="I43" s="19">
        <f>'All data'!I44</f>
        <v>25.792</v>
      </c>
      <c r="J43" s="12" t="s">
        <v>78</v>
      </c>
      <c r="K43" s="13">
        <f>'All data'!J44</f>
        <v>0.649</v>
      </c>
      <c r="L43" s="19">
        <f>'All data'!K44</f>
        <v>5.79</v>
      </c>
      <c r="M43" s="12" t="s">
        <v>78</v>
      </c>
      <c r="N43" s="17">
        <f>'All data'!L44</f>
        <v>0.088</v>
      </c>
      <c r="O43" s="15">
        <f>'All data'!M44</f>
        <v>103.9</v>
      </c>
      <c r="P43" s="12" t="s">
        <v>78</v>
      </c>
      <c r="Q43" s="16">
        <f>'All data'!N44</f>
        <v>1.2</v>
      </c>
      <c r="R43" s="20">
        <f>'All data'!O44</f>
        <v>83.04</v>
      </c>
      <c r="S43" s="12" t="s">
        <v>78</v>
      </c>
      <c r="T43" s="22">
        <f>'All data'!P44</f>
        <v>2.77</v>
      </c>
      <c r="U43" s="1"/>
      <c r="V43" s="14">
        <f>'All data'!Q44</f>
        <v>49.00235732009926</v>
      </c>
      <c r="W43" s="14">
        <f>'All data'!R44</f>
        <v>65.39612537407467</v>
      </c>
      <c r="X43" s="15"/>
      <c r="Y43" s="12"/>
      <c r="Z43" s="16"/>
    </row>
    <row r="44" spans="1:26" ht="15">
      <c r="A44" s="1"/>
      <c r="B44" s="5"/>
      <c r="C44" s="5"/>
      <c r="D44" s="5">
        <f>'All data'!E45</f>
        <v>1140</v>
      </c>
      <c r="E44" s="5">
        <f>'All data'!F45</f>
        <v>0.2</v>
      </c>
      <c r="F44" s="19">
        <f>'All data'!G45</f>
        <v>1.1888</v>
      </c>
      <c r="G44" s="12" t="s">
        <v>78</v>
      </c>
      <c r="H44" s="17">
        <f>'All data'!H45</f>
        <v>0.0548</v>
      </c>
      <c r="I44" s="19">
        <f>'All data'!I45</f>
        <v>4.781</v>
      </c>
      <c r="J44" s="12" t="s">
        <v>78</v>
      </c>
      <c r="K44" s="13">
        <f>'All data'!J45</f>
        <v>0.232</v>
      </c>
      <c r="L44" s="19">
        <f>'All data'!K45</f>
        <v>4.039</v>
      </c>
      <c r="M44" s="12" t="s">
        <v>78</v>
      </c>
      <c r="N44" s="17">
        <f>'All data'!L45</f>
        <v>0.259</v>
      </c>
      <c r="O44" s="15">
        <f>'All data'!M45</f>
        <v>115.8</v>
      </c>
      <c r="P44" s="12" t="s">
        <v>78</v>
      </c>
      <c r="Q44" s="16">
        <f>'All data'!N45</f>
        <v>5.7</v>
      </c>
      <c r="R44" s="23">
        <f>'All data'!O45</f>
        <v>8.33</v>
      </c>
      <c r="S44" s="12" t="s">
        <v>78</v>
      </c>
      <c r="T44" s="22">
        <f>'All data'!P45</f>
        <v>1.87</v>
      </c>
      <c r="U44" s="1"/>
      <c r="V44" s="14">
        <f>'All data'!Q45</f>
        <v>26.518008784773063</v>
      </c>
      <c r="W44" s="14">
        <f>'All data'!R45</f>
        <v>6.560088202866593</v>
      </c>
      <c r="X44" s="15"/>
      <c r="Y44" s="12"/>
      <c r="Z44" s="16"/>
    </row>
    <row r="46" spans="1:26" ht="15">
      <c r="A46" s="1"/>
      <c r="B46" s="5" t="str">
        <f>'All data'!C47</f>
        <v>b</v>
      </c>
      <c r="C46" s="5">
        <f>'All data'!D47</f>
        <v>0.1749</v>
      </c>
      <c r="D46" s="5">
        <f>'All data'!E47</f>
        <v>390</v>
      </c>
      <c r="E46" s="5">
        <f>'All data'!F47</f>
        <v>0.2</v>
      </c>
      <c r="F46" s="19">
        <f>'All data'!G47</f>
        <v>1.6285</v>
      </c>
      <c r="G46" s="12" t="s">
        <v>78</v>
      </c>
      <c r="H46" s="17">
        <f>'All data'!H47</f>
        <v>0.016</v>
      </c>
      <c r="I46" s="19">
        <f>'All data'!I47</f>
        <v>10.601</v>
      </c>
      <c r="J46" s="12" t="s">
        <v>78</v>
      </c>
      <c r="K46" s="13">
        <f>'All data'!J47</f>
        <v>0.305</v>
      </c>
      <c r="L46" s="19">
        <f>'All data'!K47</f>
        <v>6.447</v>
      </c>
      <c r="M46" s="12" t="s">
        <v>78</v>
      </c>
      <c r="N46" s="17">
        <f>'All data'!L47</f>
        <v>0.148</v>
      </c>
      <c r="O46" s="15">
        <f>'All data'!M47</f>
        <v>104.4</v>
      </c>
      <c r="P46" s="12" t="s">
        <v>78</v>
      </c>
      <c r="Q46" s="16">
        <f>'All data'!N47</f>
        <v>1.7</v>
      </c>
      <c r="R46" s="20">
        <f>'All data'!O47</f>
        <v>32.6</v>
      </c>
      <c r="S46" s="12" t="s">
        <v>78</v>
      </c>
      <c r="T46" s="22">
        <f>'All data'!P47</f>
        <v>1.42</v>
      </c>
      <c r="U46" s="1"/>
      <c r="V46" s="14">
        <f>'All data'!Q47</f>
        <v>53.78492595038203</v>
      </c>
      <c r="W46" s="14">
        <f>'All data'!R47</f>
        <v>25.107825015403574</v>
      </c>
      <c r="X46" s="15">
        <f>'All data'!S47</f>
        <v>129.84</v>
      </c>
      <c r="Y46" s="12" t="s">
        <v>78</v>
      </c>
      <c r="Z46" s="16">
        <f>'All data'!T47</f>
        <v>2.985448040077067</v>
      </c>
    </row>
    <row r="47" spans="1:26" ht="15">
      <c r="A47" s="1"/>
      <c r="B47" s="5"/>
      <c r="C47" s="5"/>
      <c r="D47" s="5">
        <f>'All data'!E48</f>
        <v>780</v>
      </c>
      <c r="E47" s="5">
        <f>'All data'!F48</f>
        <v>0.2</v>
      </c>
      <c r="F47" s="19">
        <f>'All data'!G48</f>
        <v>5.4731</v>
      </c>
      <c r="G47" s="12" t="s">
        <v>78</v>
      </c>
      <c r="H47" s="17">
        <f>'All data'!H48</f>
        <v>0.0335</v>
      </c>
      <c r="I47" s="19">
        <f>'All data'!I48</f>
        <v>32.106</v>
      </c>
      <c r="J47" s="12" t="s">
        <v>78</v>
      </c>
      <c r="K47" s="13">
        <f>'All data'!J48</f>
        <v>0.719</v>
      </c>
      <c r="L47" s="19">
        <f>'All data'!K48</f>
        <v>5.805</v>
      </c>
      <c r="M47" s="12" t="s">
        <v>78</v>
      </c>
      <c r="N47" s="17">
        <f>'All data'!L48</f>
        <v>0.074</v>
      </c>
      <c r="O47" s="15">
        <f>'All data'!M48</f>
        <v>103.3</v>
      </c>
      <c r="P47" s="12" t="s">
        <v>78</v>
      </c>
      <c r="Q47" s="16">
        <f>'All data'!N48</f>
        <v>0.9</v>
      </c>
      <c r="R47" s="20">
        <f>'All data'!O48</f>
        <v>89.38</v>
      </c>
      <c r="S47" s="12" t="s">
        <v>78</v>
      </c>
      <c r="T47" s="22">
        <f>'All data'!P48</f>
        <v>2.38</v>
      </c>
      <c r="U47" s="1"/>
      <c r="V47" s="14">
        <f>'All data'!Q48</f>
        <v>48.69046907120163</v>
      </c>
      <c r="W47" s="14">
        <f>'All data'!R48</f>
        <v>68.83857054836722</v>
      </c>
      <c r="X47" s="15"/>
      <c r="Y47" s="12"/>
      <c r="Z47" s="16"/>
    </row>
    <row r="48" spans="1:26" ht="15">
      <c r="A48" s="1"/>
      <c r="B48" s="5"/>
      <c r="C48" s="5"/>
      <c r="D48" s="5">
        <f>'All data'!E49</f>
        <v>1140</v>
      </c>
      <c r="E48" s="5">
        <f>'All data'!F49</f>
        <v>0.2</v>
      </c>
      <c r="F48" s="19">
        <f>'All data'!G49</f>
        <v>1.3507</v>
      </c>
      <c r="G48" s="12" t="s">
        <v>78</v>
      </c>
      <c r="H48" s="17">
        <f>'All data'!H49</f>
        <v>0.0116</v>
      </c>
      <c r="I48" s="19">
        <f>'All data'!I49</f>
        <v>5.441</v>
      </c>
      <c r="J48" s="12" t="s">
        <v>78</v>
      </c>
      <c r="K48" s="13">
        <f>'All data'!J49</f>
        <v>0.215</v>
      </c>
      <c r="L48" s="19">
        <f>'All data'!K49</f>
        <v>3.973</v>
      </c>
      <c r="M48" s="12" t="s">
        <v>78</v>
      </c>
      <c r="N48" s="17">
        <f>'All data'!L49</f>
        <v>0.143</v>
      </c>
      <c r="O48" s="15">
        <f>'All data'!M49</f>
        <v>104.9</v>
      </c>
      <c r="P48" s="12" t="s">
        <v>78</v>
      </c>
      <c r="Q48" s="16">
        <f>'All data'!N49</f>
        <v>1.7</v>
      </c>
      <c r="R48" s="23">
        <f>'All data'!O49</f>
        <v>7.86</v>
      </c>
      <c r="S48" s="12" t="s">
        <v>78</v>
      </c>
      <c r="T48" s="22">
        <f>'All data'!P49</f>
        <v>1.11</v>
      </c>
      <c r="U48" s="1"/>
      <c r="V48" s="14">
        <f>'All data'!Q49</f>
        <v>25.265833486491456</v>
      </c>
      <c r="W48" s="14">
        <f>'All data'!R49</f>
        <v>6.053604436229206</v>
      </c>
      <c r="X48" s="15"/>
      <c r="Y48" s="12"/>
      <c r="Z48" s="16"/>
    </row>
    <row r="50" spans="1:26" ht="15">
      <c r="A50" s="1"/>
      <c r="B50" s="5" t="str">
        <f>'All data'!C51</f>
        <v>c</v>
      </c>
      <c r="C50" s="5">
        <f>'All data'!D51</f>
        <v>0.1626</v>
      </c>
      <c r="D50" s="5">
        <f>'All data'!E51</f>
        <v>390</v>
      </c>
      <c r="E50" s="5">
        <f>'All data'!F51</f>
        <v>0.2</v>
      </c>
      <c r="F50" s="19">
        <f>'All data'!G51</f>
        <v>1.849</v>
      </c>
      <c r="G50" s="12" t="s">
        <v>78</v>
      </c>
      <c r="H50" s="17">
        <f>'All data'!H51</f>
        <v>0.0304</v>
      </c>
      <c r="I50" s="19">
        <f>'All data'!I51</f>
        <v>9.91</v>
      </c>
      <c r="J50" s="12" t="s">
        <v>78</v>
      </c>
      <c r="K50" s="13">
        <f>'All data'!J51</f>
        <v>0.263</v>
      </c>
      <c r="L50" s="19">
        <f>'All data'!K51</f>
        <v>5.37</v>
      </c>
      <c r="M50" s="12" t="s">
        <v>78</v>
      </c>
      <c r="N50" s="17">
        <f>'All data'!L51</f>
        <v>0.121</v>
      </c>
      <c r="O50" s="15">
        <f>'All data'!M51</f>
        <v>106.7</v>
      </c>
      <c r="P50" s="12" t="s">
        <v>78</v>
      </c>
      <c r="Q50" s="16">
        <f>'All data'!N51</f>
        <v>2.3</v>
      </c>
      <c r="R50" s="20">
        <f>'All data'!O51</f>
        <v>27.51</v>
      </c>
      <c r="S50" s="12" t="s">
        <v>78</v>
      </c>
      <c r="T50" s="22">
        <f>'All data'!P51</f>
        <v>1.45</v>
      </c>
      <c r="U50" s="1"/>
      <c r="V50" s="14">
        <f>'All data'!Q51</f>
        <v>45.13749747729566</v>
      </c>
      <c r="W50" s="14">
        <f>'All data'!R51</f>
        <v>20.897903372835007</v>
      </c>
      <c r="X50" s="15">
        <f>'All data'!S51</f>
        <v>131.64</v>
      </c>
      <c r="Y50" s="12" t="s">
        <v>78</v>
      </c>
      <c r="Z50" s="16">
        <f>'All data'!T51</f>
        <v>3.238549057834388</v>
      </c>
    </row>
    <row r="51" spans="1:26" ht="15">
      <c r="A51" s="1"/>
      <c r="B51" s="5"/>
      <c r="C51" s="5"/>
      <c r="D51" s="5">
        <f>'All data'!E52</f>
        <v>780</v>
      </c>
      <c r="E51" s="5">
        <f>'All data'!F52</f>
        <v>0.2</v>
      </c>
      <c r="F51" s="19">
        <f>'All data'!G52</f>
        <v>4.8154</v>
      </c>
      <c r="G51" s="12" t="s">
        <v>78</v>
      </c>
      <c r="H51" s="17">
        <f>'All data'!H52</f>
        <v>0.0578</v>
      </c>
      <c r="I51" s="19">
        <f>'All data'!I52</f>
        <v>29.532</v>
      </c>
      <c r="J51" s="12" t="s">
        <v>78</v>
      </c>
      <c r="K51" s="13">
        <f>'All data'!J52</f>
        <v>0.667</v>
      </c>
      <c r="L51" s="19">
        <f>'All data'!K52</f>
        <v>6.142</v>
      </c>
      <c r="M51" s="12" t="s">
        <v>78</v>
      </c>
      <c r="N51" s="17">
        <f>'All data'!L52</f>
        <v>0.08</v>
      </c>
      <c r="O51" s="15">
        <f>'All data'!M52</f>
        <v>104.4</v>
      </c>
      <c r="P51" s="12" t="s">
        <v>78</v>
      </c>
      <c r="Q51" s="16">
        <f>'All data'!N52</f>
        <v>0.8</v>
      </c>
      <c r="R51" s="20">
        <f>'All data'!O52</f>
        <v>94.63</v>
      </c>
      <c r="S51" s="12" t="s">
        <v>78</v>
      </c>
      <c r="T51" s="22">
        <f>'All data'!P52</f>
        <v>2.64</v>
      </c>
      <c r="U51" s="1"/>
      <c r="V51" s="14">
        <f>'All data'!Q52</f>
        <v>52.1022551808208</v>
      </c>
      <c r="W51" s="14">
        <f>'All data'!R52</f>
        <v>71.8854451534488</v>
      </c>
      <c r="X51" s="15"/>
      <c r="Y51" s="12"/>
      <c r="Z51" s="16"/>
    </row>
    <row r="52" spans="1:26" ht="15">
      <c r="A52" s="1"/>
      <c r="B52" s="5"/>
      <c r="C52" s="5"/>
      <c r="D52" s="5" t="str">
        <f>'All data'!E53</f>
        <v>1170]</v>
      </c>
      <c r="E52" s="5">
        <f>'All data'!F53</f>
        <v>0.2</v>
      </c>
      <c r="F52" s="19">
        <f>'All data'!G53</f>
        <v>1.1822</v>
      </c>
      <c r="G52" s="12" t="s">
        <v>78</v>
      </c>
      <c r="H52" s="17">
        <f>'All data'!H53</f>
        <v>0.0228</v>
      </c>
      <c r="I52" s="19">
        <f>'All data'!I53</f>
        <v>5.038</v>
      </c>
      <c r="J52" s="12" t="s">
        <v>78</v>
      </c>
      <c r="K52" s="13">
        <f>'All data'!J53</f>
        <v>0.196</v>
      </c>
      <c r="L52" s="19">
        <f>'All data'!K53</f>
        <v>4.261</v>
      </c>
      <c r="M52" s="12" t="s">
        <v>78</v>
      </c>
      <c r="N52" s="17">
        <f>'All data'!L53</f>
        <v>0.161</v>
      </c>
      <c r="O52" s="15">
        <f>'All data'!M53</f>
        <v>108.8</v>
      </c>
      <c r="P52" s="12" t="s">
        <v>78</v>
      </c>
      <c r="Q52" s="16">
        <f>'All data'!N53</f>
        <v>2.4</v>
      </c>
      <c r="R52" s="23">
        <f>'All data'!O53</f>
        <v>9.5</v>
      </c>
      <c r="S52" s="12" t="s">
        <v>78</v>
      </c>
      <c r="T52" s="22">
        <f>'All data'!P53</f>
        <v>1.19</v>
      </c>
      <c r="U52" s="1"/>
      <c r="V52" s="14">
        <f>'All data'!Q53</f>
        <v>30.660976578007144</v>
      </c>
      <c r="W52" s="14">
        <f>'All data'!R53</f>
        <v>7.216651473716196</v>
      </c>
      <c r="X52" s="15"/>
      <c r="Y52" s="12"/>
      <c r="Z52" s="16"/>
    </row>
    <row r="54" spans="1:26" ht="15">
      <c r="A54" s="1" t="str">
        <f>'All data'!B55</f>
        <v>PIT20-49-53</v>
      </c>
      <c r="B54" s="5" t="str">
        <f>'All data'!C55</f>
        <v>a</v>
      </c>
      <c r="C54" s="5">
        <f>'All data'!D55</f>
        <v>0.1401</v>
      </c>
      <c r="D54" s="5">
        <f>'All data'!E55</f>
        <v>390</v>
      </c>
      <c r="E54" s="5">
        <f>'All data'!F55</f>
        <v>0.2</v>
      </c>
      <c r="F54" s="19">
        <f>'All data'!G55</f>
        <v>0.2656</v>
      </c>
      <c r="G54" s="12" t="s">
        <v>78</v>
      </c>
      <c r="H54" s="17">
        <f>'All data'!H55</f>
        <v>0.0119</v>
      </c>
      <c r="I54" s="19">
        <f>'All data'!I55</f>
        <v>7.933</v>
      </c>
      <c r="J54" s="12" t="s">
        <v>78</v>
      </c>
      <c r="K54" s="13">
        <f>'All data'!J55</f>
        <v>0.321</v>
      </c>
      <c r="L54" s="19">
        <f>'All data'!K55</f>
        <v>29.854</v>
      </c>
      <c r="M54" s="12" t="s">
        <v>78</v>
      </c>
      <c r="N54" s="17">
        <f>'All data'!L55</f>
        <v>1.65</v>
      </c>
      <c r="O54" s="15">
        <f>'All data'!M55</f>
        <v>134.7</v>
      </c>
      <c r="P54" s="12" t="s">
        <v>78</v>
      </c>
      <c r="Q54" s="16">
        <f>'All data'!N55</f>
        <v>7.5</v>
      </c>
      <c r="R54" s="20">
        <f>'All data'!O55</f>
        <v>51.2</v>
      </c>
      <c r="S54" s="12" t="s">
        <v>78</v>
      </c>
      <c r="T54" s="22">
        <f>'All data'!P55</f>
        <v>2.31</v>
      </c>
      <c r="U54" s="1"/>
      <c r="V54" s="14">
        <f>'All data'!Q55</f>
        <v>90.4212782049666</v>
      </c>
      <c r="W54" s="14">
        <f>'All data'!R55</f>
        <v>46.54968633512137</v>
      </c>
      <c r="X54" s="15">
        <f>'All data'!S55</f>
        <v>109.99000000000001</v>
      </c>
      <c r="Y54" s="12" t="s">
        <v>78</v>
      </c>
      <c r="Z54" s="16">
        <f>'All data'!T55</f>
        <v>3.0536862969204943</v>
      </c>
    </row>
    <row r="55" spans="1:26" ht="15">
      <c r="A55" s="1"/>
      <c r="B55" s="5"/>
      <c r="C55" s="5"/>
      <c r="D55" s="5">
        <f>'All data'!E56</f>
        <v>780</v>
      </c>
      <c r="E55" s="5">
        <f>'All data'!F56</f>
        <v>0.2</v>
      </c>
      <c r="F55" s="19">
        <f>'All data'!G56</f>
        <v>1.3849</v>
      </c>
      <c r="G55" s="12" t="s">
        <v>78</v>
      </c>
      <c r="H55" s="17">
        <f>'All data'!H56</f>
        <v>0.0195</v>
      </c>
      <c r="I55" s="19">
        <f>'All data'!I56</f>
        <v>11.672</v>
      </c>
      <c r="J55" s="12" t="s">
        <v>78</v>
      </c>
      <c r="K55" s="13">
        <f>'All data'!J56</f>
        <v>0.321</v>
      </c>
      <c r="L55" s="19">
        <f>'All data'!K56</f>
        <v>8.416</v>
      </c>
      <c r="M55" s="12" t="s">
        <v>78</v>
      </c>
      <c r="N55" s="17">
        <f>'All data'!L56</f>
        <v>0.167</v>
      </c>
      <c r="O55" s="15">
        <f>'All data'!M56</f>
        <v>104.7</v>
      </c>
      <c r="P55" s="12" t="s">
        <v>78</v>
      </c>
      <c r="Q55" s="16">
        <f>'All data'!N56</f>
        <v>1.6</v>
      </c>
      <c r="R55" s="20">
        <f>'All data'!O56</f>
        <v>54.14</v>
      </c>
      <c r="S55" s="12" t="s">
        <v>78</v>
      </c>
      <c r="T55" s="22">
        <f>'All data'!P56</f>
        <v>1.83</v>
      </c>
      <c r="U55" s="1"/>
      <c r="V55" s="14">
        <f>'All data'!Q56</f>
        <v>64.9846984235778</v>
      </c>
      <c r="W55" s="14">
        <f>'All data'!R56</f>
        <v>49.22265660514592</v>
      </c>
      <c r="X55" s="15"/>
      <c r="Y55" s="12"/>
      <c r="Z55" s="16"/>
    </row>
    <row r="56" spans="1:26" ht="15">
      <c r="A56" s="1"/>
      <c r="B56" s="5"/>
      <c r="C56" s="5"/>
      <c r="D56" s="5">
        <f>'All data'!E57</f>
        <v>1140</v>
      </c>
      <c r="E56" s="5">
        <f>'All data'!F57</f>
        <v>0.2</v>
      </c>
      <c r="F56" s="19">
        <f>'All data'!G57</f>
        <v>0.2252</v>
      </c>
      <c r="G56" s="12" t="s">
        <v>78</v>
      </c>
      <c r="H56" s="17">
        <f>'All data'!H57</f>
        <v>0.0171</v>
      </c>
      <c r="I56" s="19">
        <f>'All data'!I57</f>
        <v>1.315</v>
      </c>
      <c r="J56" s="12" t="s">
        <v>78</v>
      </c>
      <c r="K56" s="13">
        <f>'All data'!J57</f>
        <v>0.1</v>
      </c>
      <c r="L56" s="19">
        <f>'All data'!K57</f>
        <v>5.863</v>
      </c>
      <c r="M56" s="12" t="s">
        <v>78</v>
      </c>
      <c r="N56" s="17">
        <f>'All data'!L57</f>
        <v>0.619</v>
      </c>
      <c r="O56" s="15">
        <f>'All data'!M57</f>
        <v>112</v>
      </c>
      <c r="P56" s="12" t="s">
        <v>78</v>
      </c>
      <c r="Q56" s="16">
        <f>'All data'!N57</f>
        <v>10.1</v>
      </c>
      <c r="R56" s="23">
        <f>'All data'!O57</f>
        <v>4.65</v>
      </c>
      <c r="S56" s="12" t="s">
        <v>78</v>
      </c>
      <c r="T56" s="22">
        <f>'All data'!P57</f>
        <v>0.8</v>
      </c>
      <c r="U56" s="1"/>
      <c r="V56" s="14">
        <f>'All data'!Q57</f>
        <v>49.541064638783276</v>
      </c>
      <c r="W56" s="14">
        <f>'All data'!R57</f>
        <v>4.227657059732703</v>
      </c>
      <c r="X56" s="15"/>
      <c r="Y56" s="12"/>
      <c r="Z56" s="16"/>
    </row>
    <row r="58" spans="1:26" ht="15">
      <c r="A58" s="1"/>
      <c r="B58" s="5" t="str">
        <f>'All data'!C59</f>
        <v>b</v>
      </c>
      <c r="C58" s="5">
        <f>'All data'!D59</f>
        <v>0.1508</v>
      </c>
      <c r="D58" s="5">
        <f>'All data'!E59</f>
        <v>390</v>
      </c>
      <c r="E58" s="5">
        <f>'All data'!F59</f>
        <v>0.2</v>
      </c>
      <c r="F58" s="19">
        <f>'All data'!G59</f>
        <v>0.3022</v>
      </c>
      <c r="G58" s="12" t="s">
        <v>78</v>
      </c>
      <c r="H58" s="17">
        <f>'All data'!H59</f>
        <v>0.0089</v>
      </c>
      <c r="I58" s="19">
        <f>'All data'!I59</f>
        <v>8.905</v>
      </c>
      <c r="J58" s="12" t="s">
        <v>78</v>
      </c>
      <c r="K58" s="13">
        <f>'All data'!J59</f>
        <v>0.266</v>
      </c>
      <c r="L58" s="19">
        <f>'All data'!K59</f>
        <v>29.177</v>
      </c>
      <c r="M58" s="12" t="s">
        <v>78</v>
      </c>
      <c r="N58" s="17">
        <f>'All data'!L59</f>
        <v>1.082</v>
      </c>
      <c r="O58" s="15">
        <f>'All data'!M59</f>
        <v>138.4</v>
      </c>
      <c r="P58" s="12" t="s">
        <v>78</v>
      </c>
      <c r="Q58" s="16">
        <f>'All data'!N59</f>
        <v>7.6</v>
      </c>
      <c r="R58" s="20">
        <f>'All data'!O59</f>
        <v>53.32</v>
      </c>
      <c r="S58" s="12" t="s">
        <v>78</v>
      </c>
      <c r="T58" s="22">
        <f>'All data'!P59</f>
        <v>1.78</v>
      </c>
      <c r="U58" s="1"/>
      <c r="V58" s="14">
        <f>'All data'!Q59</f>
        <v>90.29372262773722</v>
      </c>
      <c r="W58" s="14">
        <f>'All data'!R59</f>
        <v>45.642869371682934</v>
      </c>
      <c r="X58" s="15">
        <f>'All data'!S59</f>
        <v>116.82</v>
      </c>
      <c r="Y58" s="12" t="s">
        <v>78</v>
      </c>
      <c r="Z58" s="16">
        <f>'All data'!T59</f>
        <v>2.69794366138361</v>
      </c>
    </row>
    <row r="59" spans="1:26" ht="15">
      <c r="A59" s="1"/>
      <c r="B59" s="5"/>
      <c r="C59" s="5"/>
      <c r="D59" s="5">
        <f>'All data'!E60</f>
        <v>780</v>
      </c>
      <c r="E59" s="5">
        <f>'All data'!F60</f>
        <v>0.2</v>
      </c>
      <c r="F59" s="19">
        <f>'All data'!G60</f>
        <v>1.6695</v>
      </c>
      <c r="G59" s="12" t="s">
        <v>78</v>
      </c>
      <c r="H59" s="17">
        <f>'All data'!H60</f>
        <v>0.0146</v>
      </c>
      <c r="I59" s="19">
        <f>'All data'!I60</f>
        <v>14.138</v>
      </c>
      <c r="J59" s="12" t="s">
        <v>78</v>
      </c>
      <c r="K59" s="13">
        <f>'All data'!J60</f>
        <v>0.374</v>
      </c>
      <c r="L59" s="19">
        <f>'All data'!K60</f>
        <v>8.375</v>
      </c>
      <c r="M59" s="12" t="s">
        <v>78</v>
      </c>
      <c r="N59" s="17">
        <f>'All data'!L60</f>
        <v>0.165</v>
      </c>
      <c r="O59" s="15">
        <f>'All data'!M60</f>
        <v>107.6</v>
      </c>
      <c r="P59" s="12" t="s">
        <v>78</v>
      </c>
      <c r="Q59" s="16">
        <f>'All data'!N60</f>
        <v>1.6</v>
      </c>
      <c r="R59" s="20">
        <f>'All data'!O60</f>
        <v>60.19</v>
      </c>
      <c r="S59" s="12" t="s">
        <v>78</v>
      </c>
      <c r="T59" s="22">
        <f>'All data'!P60</f>
        <v>1.91</v>
      </c>
      <c r="U59" s="1"/>
      <c r="V59" s="14">
        <f>'All data'!Q60</f>
        <v>64.2003960956288</v>
      </c>
      <c r="W59" s="14">
        <f>'All data'!R60</f>
        <v>51.523711693203225</v>
      </c>
      <c r="X59" s="15"/>
      <c r="Y59" s="12"/>
      <c r="Z59" s="16"/>
    </row>
    <row r="60" spans="1:26" ht="15">
      <c r="A60" s="1"/>
      <c r="B60" s="5"/>
      <c r="C60" s="5"/>
      <c r="D60" s="5">
        <f>'All data'!E61</f>
        <v>1140</v>
      </c>
      <c r="E60" s="5">
        <f>'All data'!F61</f>
        <v>0.2</v>
      </c>
      <c r="F60" s="19">
        <f>'All data'!G61</f>
        <v>0.3317</v>
      </c>
      <c r="G60" s="12" t="s">
        <v>78</v>
      </c>
      <c r="H60" s="17">
        <f>'All data'!H61</f>
        <v>0.0103</v>
      </c>
      <c r="I60" s="19">
        <f>'All data'!I61</f>
        <v>1.479</v>
      </c>
      <c r="J60" s="12" t="s">
        <v>78</v>
      </c>
      <c r="K60" s="13">
        <f>'All data'!J61</f>
        <v>0.098</v>
      </c>
      <c r="L60" s="19">
        <f>'All data'!K61</f>
        <v>4.397</v>
      </c>
      <c r="M60" s="12" t="s">
        <v>78</v>
      </c>
      <c r="N60" s="17">
        <f>'All data'!L61</f>
        <v>0.312</v>
      </c>
      <c r="O60" s="15">
        <f>'All data'!M61</f>
        <v>103.9</v>
      </c>
      <c r="P60" s="12" t="s">
        <v>78</v>
      </c>
      <c r="Q60" s="16">
        <f>'All data'!N61</f>
        <v>5.8</v>
      </c>
      <c r="R60" s="23">
        <f>'All data'!O61</f>
        <v>3.31</v>
      </c>
      <c r="S60" s="12" t="s">
        <v>78</v>
      </c>
      <c r="T60" s="22">
        <f>'All data'!P61</f>
        <v>0.68</v>
      </c>
      <c r="U60" s="1"/>
      <c r="V60" s="14">
        <f>'All data'!Q61</f>
        <v>33.74901960784313</v>
      </c>
      <c r="W60" s="14">
        <f>'All data'!R61</f>
        <v>2.833418935113851</v>
      </c>
      <c r="X60" s="15"/>
      <c r="Y60" s="12"/>
      <c r="Z60" s="16"/>
    </row>
    <row r="62" spans="1:26" ht="15">
      <c r="A62" s="1"/>
      <c r="B62" s="5" t="str">
        <f>'All data'!C63</f>
        <v>c</v>
      </c>
      <c r="C62" s="5">
        <f>'All data'!D63</f>
        <v>0.1408</v>
      </c>
      <c r="D62" s="5">
        <f>'All data'!E63</f>
        <v>390</v>
      </c>
      <c r="E62" s="5">
        <f>'All data'!F63</f>
        <v>0.2</v>
      </c>
      <c r="F62" s="19">
        <f>'All data'!G63</f>
        <v>0.3212</v>
      </c>
      <c r="G62" s="12" t="s">
        <v>78</v>
      </c>
      <c r="H62" s="17">
        <f>'All data'!H63</f>
        <v>0.0207</v>
      </c>
      <c r="I62" s="19">
        <f>'All data'!I63</f>
        <v>7.329</v>
      </c>
      <c r="J62" s="12" t="s">
        <v>78</v>
      </c>
      <c r="K62" s="13">
        <f>'All data'!J63</f>
        <v>0.25</v>
      </c>
      <c r="L62" s="19">
        <f>'All data'!K63</f>
        <v>22.865</v>
      </c>
      <c r="M62" s="12" t="s">
        <v>78</v>
      </c>
      <c r="N62" s="17">
        <f>'All data'!L63</f>
        <v>1.594</v>
      </c>
      <c r="O62" s="15">
        <f>'All data'!M63</f>
        <v>127.4</v>
      </c>
      <c r="P62" s="12" t="s">
        <v>78</v>
      </c>
      <c r="Q62" s="16">
        <f>'All data'!N63</f>
        <v>10</v>
      </c>
      <c r="R62" s="20">
        <f>'All data'!O63</f>
        <v>45.47</v>
      </c>
      <c r="S62" s="12" t="s">
        <v>78</v>
      </c>
      <c r="T62" s="22">
        <f>'All data'!P63</f>
        <v>1.84</v>
      </c>
      <c r="U62" s="1"/>
      <c r="V62" s="14">
        <f>'All data'!Q63</f>
        <v>87.35401828353119</v>
      </c>
      <c r="W62" s="14">
        <f>'All data'!R63</f>
        <v>40.167844522968196</v>
      </c>
      <c r="X62" s="15">
        <f>'All data'!S63</f>
        <v>113.19999999999999</v>
      </c>
      <c r="Y62" s="12" t="s">
        <v>78</v>
      </c>
      <c r="Z62" s="16">
        <f>'All data'!T63</f>
        <v>3.194385699942948</v>
      </c>
    </row>
    <row r="63" spans="1:26" ht="15">
      <c r="A63" s="1"/>
      <c r="B63" s="5"/>
      <c r="C63" s="5"/>
      <c r="D63" s="5">
        <f>'All data'!E64</f>
        <v>780</v>
      </c>
      <c r="E63" s="5">
        <f>'All data'!F64</f>
        <v>0.2</v>
      </c>
      <c r="F63" s="19">
        <f>'All data'!G64</f>
        <v>1.4617</v>
      </c>
      <c r="G63" s="12" t="s">
        <v>78</v>
      </c>
      <c r="H63" s="17">
        <f>'All data'!H64</f>
        <v>0.0211</v>
      </c>
      <c r="I63" s="19">
        <f>'All data'!I64</f>
        <v>13.311</v>
      </c>
      <c r="J63" s="12" t="s">
        <v>78</v>
      </c>
      <c r="K63" s="13">
        <f>'All data'!J64</f>
        <v>0.387</v>
      </c>
      <c r="L63" s="19">
        <f>'All data'!K64</f>
        <v>9.103</v>
      </c>
      <c r="M63" s="12" t="s">
        <v>78</v>
      </c>
      <c r="N63" s="17">
        <f>'All data'!L64</f>
        <v>0.224</v>
      </c>
      <c r="O63" s="15">
        <f>'All data'!M64</f>
        <v>109.1</v>
      </c>
      <c r="P63" s="12" t="s">
        <v>78</v>
      </c>
      <c r="Q63" s="16">
        <f>'All data'!N64</f>
        <v>1.9</v>
      </c>
      <c r="R63" s="20">
        <f>'All data'!O64</f>
        <v>64.02</v>
      </c>
      <c r="S63" s="12" t="s">
        <v>78</v>
      </c>
      <c r="T63" s="22">
        <f>'All data'!P64</f>
        <v>2.51</v>
      </c>
      <c r="U63" s="1"/>
      <c r="V63" s="14">
        <f>'All data'!Q64</f>
        <v>67.71854856885284</v>
      </c>
      <c r="W63" s="14">
        <f>'All data'!R64</f>
        <v>56.554770318021205</v>
      </c>
      <c r="X63" s="15"/>
      <c r="Y63" s="12"/>
      <c r="Z63" s="16"/>
    </row>
    <row r="64" spans="1:26" ht="15">
      <c r="A64" s="1"/>
      <c r="B64" s="5"/>
      <c r="C64" s="5"/>
      <c r="D64" s="5">
        <f>'All data'!E65</f>
        <v>1170</v>
      </c>
      <c r="E64" s="5">
        <f>'All data'!F65</f>
        <v>0.2</v>
      </c>
      <c r="F64" s="19">
        <f>'All data'!G65</f>
        <v>0.264</v>
      </c>
      <c r="G64" s="12" t="s">
        <v>78</v>
      </c>
      <c r="H64" s="17">
        <f>'All data'!H65</f>
        <v>0.0119</v>
      </c>
      <c r="I64" s="19">
        <f>'All data'!I65</f>
        <v>1.302</v>
      </c>
      <c r="J64" s="12" t="s">
        <v>78</v>
      </c>
      <c r="K64" s="13">
        <f>'All data'!J65</f>
        <v>0.095</v>
      </c>
      <c r="L64" s="19">
        <f>'All data'!K65</f>
        <v>4.933</v>
      </c>
      <c r="M64" s="12" t="s">
        <v>78</v>
      </c>
      <c r="N64" s="17">
        <f>'All data'!L65</f>
        <v>0.408</v>
      </c>
      <c r="O64" s="15">
        <f>'All data'!M65</f>
        <v>109.7</v>
      </c>
      <c r="P64" s="12" t="s">
        <v>78</v>
      </c>
      <c r="Q64" s="16">
        <f>'All data'!N65</f>
        <v>8.4</v>
      </c>
      <c r="R64" s="23">
        <f>'All data'!O65</f>
        <v>3.71</v>
      </c>
      <c r="S64" s="12" t="s">
        <v>78</v>
      </c>
      <c r="T64" s="22">
        <f>'All data'!P65</f>
        <v>0.72</v>
      </c>
      <c r="U64" s="1"/>
      <c r="V64" s="14">
        <f>'All data'!Q65</f>
        <v>40.120430107526886</v>
      </c>
      <c r="W64" s="14">
        <f>'All data'!R65</f>
        <v>3.2773851590106013</v>
      </c>
      <c r="X64" s="15"/>
      <c r="Y64" s="12"/>
      <c r="Z64" s="16"/>
    </row>
    <row r="66" ht="15">
      <c r="A66" s="1" t="s">
        <v>49</v>
      </c>
    </row>
    <row r="67" ht="15">
      <c r="A67" s="28"/>
    </row>
    <row r="68" ht="15">
      <c r="A68" s="28" t="s">
        <v>50</v>
      </c>
    </row>
    <row r="69" ht="15">
      <c r="A69" s="28" t="s">
        <v>51</v>
      </c>
    </row>
    <row r="70" ht="15">
      <c r="A70" s="28" t="s">
        <v>52</v>
      </c>
    </row>
    <row r="71" ht="15">
      <c r="A71" s="28" t="s">
        <v>0</v>
      </c>
    </row>
  </sheetData>
  <mergeCells count="14">
    <mergeCell ref="R5:T5"/>
    <mergeCell ref="X5:Z5"/>
    <mergeCell ref="F6:H6"/>
    <mergeCell ref="I6:K6"/>
    <mergeCell ref="L6:N6"/>
    <mergeCell ref="O6:Q6"/>
    <mergeCell ref="R6:T6"/>
    <mergeCell ref="X6:Z6"/>
    <mergeCell ref="R7:T7"/>
    <mergeCell ref="X7:Z7"/>
    <mergeCell ref="F7:H7"/>
    <mergeCell ref="I7:K7"/>
    <mergeCell ref="L7:N7"/>
    <mergeCell ref="O7:Q7"/>
  </mergeCells>
  <printOptions/>
  <pageMargins left="0.75" right="0.75" top="1" bottom="1" header="0.5" footer="0.5"/>
  <pageSetup fitToHeight="0" fitToWidth="1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8"/>
  <sheetViews>
    <sheetView tabSelected="1" workbookViewId="0" topLeftCell="A1">
      <selection activeCell="A4" sqref="A4"/>
    </sheetView>
  </sheetViews>
  <sheetFormatPr defaultColWidth="11.00390625" defaultRowHeight="15"/>
  <cols>
    <col min="10" max="10" width="12.00390625" style="0" bestFit="1" customWidth="1"/>
  </cols>
  <sheetData>
    <row r="3" ht="15">
      <c r="A3" t="s">
        <v>13</v>
      </c>
    </row>
    <row r="5" ht="15">
      <c r="A5" t="s">
        <v>1</v>
      </c>
    </row>
    <row r="7" spans="8:14" ht="15">
      <c r="H7" t="s">
        <v>113</v>
      </c>
      <c r="N7" t="s">
        <v>108</v>
      </c>
    </row>
    <row r="8" spans="3:16" ht="15">
      <c r="C8" t="s">
        <v>54</v>
      </c>
      <c r="E8" t="s">
        <v>106</v>
      </c>
      <c r="F8" t="s">
        <v>60</v>
      </c>
      <c r="H8" t="s">
        <v>54</v>
      </c>
      <c r="L8" t="s">
        <v>2</v>
      </c>
      <c r="P8" t="s">
        <v>111</v>
      </c>
    </row>
    <row r="9" spans="1:16" ht="15">
      <c r="A9" t="s">
        <v>3</v>
      </c>
      <c r="B9" t="s">
        <v>73</v>
      </c>
      <c r="C9" t="s">
        <v>81</v>
      </c>
      <c r="D9" s="2" t="s">
        <v>78</v>
      </c>
      <c r="E9" t="s">
        <v>107</v>
      </c>
      <c r="F9" t="s">
        <v>81</v>
      </c>
      <c r="G9" t="s">
        <v>4</v>
      </c>
      <c r="H9" t="s">
        <v>81</v>
      </c>
      <c r="I9" s="2" t="s">
        <v>78</v>
      </c>
      <c r="J9" t="s">
        <v>5</v>
      </c>
      <c r="K9" t="s">
        <v>114</v>
      </c>
      <c r="L9" t="s">
        <v>6</v>
      </c>
      <c r="N9" t="s">
        <v>109</v>
      </c>
      <c r="O9" t="s">
        <v>110</v>
      </c>
      <c r="P9" t="s">
        <v>112</v>
      </c>
    </row>
    <row r="10" spans="2:5" ht="15">
      <c r="B10" s="3"/>
      <c r="C10" s="3"/>
      <c r="E10" s="3"/>
    </row>
    <row r="11" spans="1:16" ht="15">
      <c r="A11" t="str">
        <f>'All data'!B11</f>
        <v>PIT20-0-2</v>
      </c>
      <c r="B11" t="str">
        <f>'All data'!C11</f>
        <v>a</v>
      </c>
      <c r="C11" s="3">
        <f>'All data'!S11</f>
        <v>108.42</v>
      </c>
      <c r="D11" s="3">
        <f>'All data'!T11</f>
        <v>3.4052312696790508</v>
      </c>
      <c r="E11">
        <f>'All data'!D11</f>
        <v>0.1547</v>
      </c>
      <c r="F11" s="3">
        <f>'All data'!U11</f>
        <v>81.51535875888815</v>
      </c>
      <c r="G11">
        <v>3</v>
      </c>
      <c r="H11" s="3">
        <f>SUM(O11:O13)/SUM(N11:N13)</f>
        <v>119.20567116898387</v>
      </c>
      <c r="I11" s="3">
        <f>1/SQRT(SUM(N11:N13))</f>
        <v>1.813740326448923</v>
      </c>
      <c r="J11" s="3">
        <f>STDEV(C11:C13)</f>
        <v>11.577984856326825</v>
      </c>
      <c r="K11" s="3">
        <f>AVERAGE(D11:D13)</f>
        <v>3.176357299399093</v>
      </c>
      <c r="L11" s="21">
        <f>SUM(P11:P13)/2</f>
        <v>11.959299854711833</v>
      </c>
      <c r="N11">
        <f aca="true" t="shared" si="0" ref="N11:N16">1/(D11^2)</f>
        <v>0.08623960812722066</v>
      </c>
      <c r="O11">
        <f aca="true" t="shared" si="1" ref="O11:O16">N11*C11</f>
        <v>9.350098313153264</v>
      </c>
      <c r="P11">
        <f>((C11-H11)/D11)^2</f>
        <v>10.032314202408656</v>
      </c>
    </row>
    <row r="12" spans="2:16" ht="15">
      <c r="B12" t="str">
        <f>'All data'!C15</f>
        <v>b</v>
      </c>
      <c r="C12" s="3">
        <f>'All data'!S15</f>
        <v>117.76</v>
      </c>
      <c r="D12" s="3">
        <f>'All data'!T15</f>
        <v>2.8089499817547483</v>
      </c>
      <c r="E12">
        <f>'All data'!D15</f>
        <v>0.1544</v>
      </c>
      <c r="F12" s="3">
        <f>'All data'!U15</f>
        <v>80.180414507772</v>
      </c>
      <c r="N12">
        <f t="shared" si="0"/>
        <v>0.12673949963245543</v>
      </c>
      <c r="O12">
        <f t="shared" si="1"/>
        <v>14.924843476717951</v>
      </c>
      <c r="P12">
        <f>((C12-H11)/D12)^2</f>
        <v>0.26488113467734303</v>
      </c>
    </row>
    <row r="13" spans="2:16" ht="15">
      <c r="B13" t="str">
        <f>'All data'!C19</f>
        <v>c</v>
      </c>
      <c r="C13" s="3">
        <f>'All data'!S19</f>
        <v>131.44</v>
      </c>
      <c r="D13" s="3">
        <f>'All data'!T19</f>
        <v>3.3148906467634798</v>
      </c>
      <c r="E13">
        <f>'All data'!D19</f>
        <v>0.1637</v>
      </c>
      <c r="F13" s="3">
        <f>'All data'!U19</f>
        <v>115.13299938912641</v>
      </c>
      <c r="N13">
        <f t="shared" si="0"/>
        <v>0.09100423169677388</v>
      </c>
      <c r="O13">
        <f t="shared" si="1"/>
        <v>11.961596214223958</v>
      </c>
      <c r="P13">
        <f>((C13-H11)/D13)^2</f>
        <v>13.621404372337667</v>
      </c>
    </row>
    <row r="14" spans="1:16" ht="15">
      <c r="A14" t="str">
        <f>'All data'!B23</f>
        <v>PIT20-12-15</v>
      </c>
      <c r="B14" t="str">
        <f>'All data'!C23</f>
        <v>a</v>
      </c>
      <c r="C14" s="3">
        <f>'All data'!S23</f>
        <v>124.57000000000001</v>
      </c>
      <c r="D14" s="3">
        <f>'All data'!T23</f>
        <v>3.107555309242299</v>
      </c>
      <c r="E14">
        <f>'All data'!D23</f>
        <v>0.1574</v>
      </c>
      <c r="F14" s="3">
        <f>'All data'!U23</f>
        <v>43.009415501905934</v>
      </c>
      <c r="G14">
        <v>3</v>
      </c>
      <c r="H14" s="3">
        <f>SUM(O14:O16)/SUM(N14:N16)</f>
        <v>130.07320817341324</v>
      </c>
      <c r="I14" s="3">
        <f>1/SQRT(SUM(N14:N16))</f>
        <v>1.755039222446594</v>
      </c>
      <c r="J14" s="3">
        <f>STDEV(C14:C16)</f>
        <v>5.918668206052199</v>
      </c>
      <c r="K14" s="3">
        <f>AVERAGE(D14:D16)</f>
        <v>3.054745774973535</v>
      </c>
      <c r="L14" s="21">
        <f>SUM(P14:P16)/2</f>
        <v>4.047845887297895</v>
      </c>
      <c r="N14">
        <f t="shared" si="0"/>
        <v>0.10355289999896447</v>
      </c>
      <c r="O14">
        <f t="shared" si="1"/>
        <v>12.899584752871005</v>
      </c>
      <c r="P14">
        <f>((C14-H14)/D14)^2</f>
        <v>3.1361306630411576</v>
      </c>
    </row>
    <row r="15" spans="2:16" ht="15">
      <c r="B15" t="str">
        <f>'All data'!C27</f>
        <v>b</v>
      </c>
      <c r="C15" s="3">
        <f>'All data'!S27</f>
        <v>136.11999999999998</v>
      </c>
      <c r="D15" s="3">
        <f>'All data'!T27</f>
        <v>2.823278236376996</v>
      </c>
      <c r="E15">
        <f>'All data'!D27</f>
        <v>0.1581</v>
      </c>
      <c r="F15" s="3">
        <f>'All data'!U27</f>
        <v>41.969816571790034</v>
      </c>
      <c r="N15">
        <f t="shared" si="0"/>
        <v>0.12545634746389994</v>
      </c>
      <c r="O15">
        <f t="shared" si="1"/>
        <v>17.077118016786056</v>
      </c>
      <c r="P15">
        <f>((C15-H14)/D15)^2</f>
        <v>4.587147172098033</v>
      </c>
    </row>
    <row r="16" spans="2:16" ht="15">
      <c r="B16" t="str">
        <f>'All data'!C31</f>
        <v>c</v>
      </c>
      <c r="C16" s="3">
        <f>'All data'!S31</f>
        <v>128.1</v>
      </c>
      <c r="D16" s="3">
        <f>'All data'!T31</f>
        <v>3.2334037793013106</v>
      </c>
      <c r="E16">
        <f>'All data'!D31</f>
        <v>0.1451</v>
      </c>
      <c r="F16" s="3">
        <f>'All data'!U31</f>
        <v>56.58642315644383</v>
      </c>
      <c r="N16">
        <f t="shared" si="0"/>
        <v>0.09564893016671609</v>
      </c>
      <c r="O16">
        <f t="shared" si="1"/>
        <v>12.252627954356331</v>
      </c>
      <c r="P16">
        <f>((C16-H14)/D16)^2</f>
        <v>0.37241393945660106</v>
      </c>
    </row>
    <row r="17" spans="1:16" ht="15">
      <c r="A17" t="str">
        <f>'All data'!B35</f>
        <v>PIT20-22-30</v>
      </c>
      <c r="B17" t="str">
        <f>'All data'!C35</f>
        <v>a</v>
      </c>
      <c r="C17" s="3">
        <f>'All data'!S35</f>
        <v>130.8</v>
      </c>
      <c r="D17" s="3">
        <f>'All data'!T35</f>
        <v>3.666183301473073</v>
      </c>
      <c r="E17">
        <f>'All data'!D35</f>
        <v>0.169</v>
      </c>
      <c r="F17" s="3">
        <f>'All data'!U35</f>
        <v>100.01065088757392</v>
      </c>
      <c r="G17">
        <v>2</v>
      </c>
      <c r="H17" s="3">
        <f>SUM(O17:O18)/SUM(N17:N18)</f>
        <v>132.66077338074012</v>
      </c>
      <c r="I17" s="3">
        <f>1/SQRT(SUM(N17:N18))</f>
        <v>2.544444057507577</v>
      </c>
      <c r="J17" s="3">
        <f>STDEV(C17:C18)</f>
        <v>2.538513344459708</v>
      </c>
      <c r="K17" s="3">
        <f>AVERAGE(D17:D18)</f>
        <v>3.6002008720355483</v>
      </c>
      <c r="L17" s="21">
        <f>SUM(P17:P18)</f>
        <v>0.4970036557713378</v>
      </c>
      <c r="N17">
        <f aca="true" t="shared" si="2" ref="N17:N24">1/(D17^2)</f>
        <v>0.07439977977665185</v>
      </c>
      <c r="O17">
        <f aca="true" t="shared" si="3" ref="O17:O24">N17*C17</f>
        <v>9.731491194786063</v>
      </c>
      <c r="P17">
        <f>((C17-H17)/D17)^2</f>
        <v>0.25760756902223736</v>
      </c>
    </row>
    <row r="18" spans="2:16" ht="15">
      <c r="B18" t="str">
        <f>'All data'!C39</f>
        <v>b</v>
      </c>
      <c r="C18" s="3">
        <f>'All data'!S39</f>
        <v>134.39000000000001</v>
      </c>
      <c r="D18" s="3">
        <f>'All data'!T39</f>
        <v>3.5342184425980236</v>
      </c>
      <c r="E18">
        <f>'All data'!D39</f>
        <v>0.1746</v>
      </c>
      <c r="F18" s="3">
        <f>'All data'!U39</f>
        <v>121.4920160366552</v>
      </c>
      <c r="I18" s="3"/>
      <c r="N18">
        <f t="shared" si="2"/>
        <v>0.08005956431585098</v>
      </c>
      <c r="O18">
        <f t="shared" si="3"/>
        <v>10.759204848407215</v>
      </c>
      <c r="P18">
        <f>((C18-H17)/D18)^2</f>
        <v>0.23939608674910046</v>
      </c>
    </row>
    <row r="19" spans="1:16" ht="15">
      <c r="A19" t="str">
        <f>'All data'!B43</f>
        <v>PIT20-39-41</v>
      </c>
      <c r="B19" t="str">
        <f>'All data'!C43</f>
        <v>a</v>
      </c>
      <c r="C19" s="3">
        <f>'All data'!S43</f>
        <v>126.98</v>
      </c>
      <c r="D19" s="3">
        <f>'All data'!T43</f>
        <v>3.7960242359605663</v>
      </c>
      <c r="E19">
        <f>'All data'!D43</f>
        <v>0.1522</v>
      </c>
      <c r="F19" s="3">
        <f>'All data'!U43</f>
        <v>134.80712220762155</v>
      </c>
      <c r="G19">
        <v>3</v>
      </c>
      <c r="H19" s="3">
        <f>SUM(O19:O21)/SUM(N19:N21)</f>
        <v>129.74303078228388</v>
      </c>
      <c r="I19" s="3">
        <f>1/SQRT(SUM(N19:N21))</f>
        <v>1.9002364096624529</v>
      </c>
      <c r="J19" s="3">
        <f>STDEV(C19:C21)</f>
        <v>2.3500070921878713</v>
      </c>
      <c r="K19" s="3">
        <f>AVERAGE(D19:D21)</f>
        <v>3.340007111290673</v>
      </c>
      <c r="L19" s="21">
        <f>SUM(P19:P21)/2</f>
        <v>0.43697799564865514</v>
      </c>
      <c r="N19">
        <f t="shared" si="2"/>
        <v>0.06939721578370275</v>
      </c>
      <c r="O19">
        <f t="shared" si="3"/>
        <v>8.812058460214576</v>
      </c>
      <c r="P19">
        <f>((C19-H19)/D19)^2</f>
        <v>0.5298018781557173</v>
      </c>
    </row>
    <row r="20" spans="2:16" ht="15">
      <c r="B20" t="str">
        <f>'All data'!C47</f>
        <v>b</v>
      </c>
      <c r="C20" s="3">
        <f>'All data'!S47</f>
        <v>129.84</v>
      </c>
      <c r="D20" s="3">
        <f>'All data'!T47</f>
        <v>2.985448040077067</v>
      </c>
      <c r="E20">
        <f>'All data'!D47</f>
        <v>0.1749</v>
      </c>
      <c r="F20" s="3">
        <f>'All data'!U47</f>
        <v>145.4487364208119</v>
      </c>
      <c r="N20">
        <f t="shared" si="2"/>
        <v>0.11219692804811003</v>
      </c>
      <c r="O20">
        <f t="shared" si="3"/>
        <v>14.567649137766606</v>
      </c>
      <c r="P20">
        <f>((C20-H19)/D20)^2</f>
        <v>0.0010549909888450098</v>
      </c>
    </row>
    <row r="21" spans="2:16" ht="15">
      <c r="B21" t="str">
        <f>'All data'!C51</f>
        <v>c</v>
      </c>
      <c r="C21" s="3">
        <f>'All data'!S51</f>
        <v>131.64</v>
      </c>
      <c r="D21" s="3">
        <f>'All data'!T51</f>
        <v>3.238549057834388</v>
      </c>
      <c r="E21">
        <f>'All data'!D51</f>
        <v>0.1626</v>
      </c>
      <c r="F21" s="3">
        <f>'All data'!U51</f>
        <v>141.91473554735552</v>
      </c>
      <c r="N21">
        <f t="shared" si="2"/>
        <v>0.09534524513262523</v>
      </c>
      <c r="O21">
        <f t="shared" si="3"/>
        <v>12.551248069258783</v>
      </c>
      <c r="P21">
        <f>((C21-H19)/D21)^2</f>
        <v>0.34309912215274796</v>
      </c>
    </row>
    <row r="22" spans="1:16" ht="15">
      <c r="A22" t="str">
        <f>'All data'!B55</f>
        <v>PIT20-49-53</v>
      </c>
      <c r="B22" t="str">
        <f>'All data'!C55</f>
        <v>a</v>
      </c>
      <c r="C22" s="3">
        <f>'All data'!S55</f>
        <v>109.99000000000001</v>
      </c>
      <c r="D22" s="3">
        <f>'All data'!T55</f>
        <v>3.0536862969204943</v>
      </c>
      <c r="E22">
        <f>'All data'!D55</f>
        <v>0.1401</v>
      </c>
      <c r="F22" s="3">
        <f>'All data'!U55</f>
        <v>39.331912919343324</v>
      </c>
      <c r="G22">
        <v>3</v>
      </c>
      <c r="H22" s="3">
        <f>SUM(O22:O24)/SUM(N22:N24)</f>
        <v>113.64682491509527</v>
      </c>
      <c r="I22" s="3">
        <f>1/SQRT(SUM(N22:N24))</f>
        <v>1.7084115062211083</v>
      </c>
      <c r="J22" s="3">
        <f>STDEV(C22:C24)</f>
        <v>3.4170503849567804</v>
      </c>
      <c r="K22" s="3">
        <f>AVERAGE(D22:D24)</f>
        <v>2.9820052194156843</v>
      </c>
      <c r="L22" s="21">
        <f>SUM(P22:P24)/2</f>
        <v>1.418459492952793</v>
      </c>
      <c r="N22">
        <f t="shared" si="2"/>
        <v>0.10723860589812331</v>
      </c>
      <c r="O22">
        <f t="shared" si="3"/>
        <v>11.795174262734584</v>
      </c>
      <c r="P22">
        <f>((C22-H22)/D22)^2</f>
        <v>1.4340341511701267</v>
      </c>
    </row>
    <row r="23" spans="2:16" ht="15">
      <c r="B23" t="str">
        <f>'All data'!C59</f>
        <v>b</v>
      </c>
      <c r="C23" s="3">
        <f>'All data'!S59</f>
        <v>116.82</v>
      </c>
      <c r="D23" s="3">
        <f>'All data'!T59</f>
        <v>2.69794366138361</v>
      </c>
      <c r="E23">
        <f>'All data'!D59</f>
        <v>0.1508</v>
      </c>
      <c r="F23" s="3">
        <f>'All data'!U59</f>
        <v>45.79273209549072</v>
      </c>
      <c r="N23">
        <f t="shared" si="2"/>
        <v>0.13738339584277845</v>
      </c>
      <c r="O23">
        <f t="shared" si="3"/>
        <v>16.049128302353378</v>
      </c>
      <c r="P23">
        <f>((C23-H22)/D23)^2</f>
        <v>1.3833189244886073</v>
      </c>
    </row>
    <row r="24" spans="2:16" ht="15">
      <c r="B24" t="str">
        <f>'All data'!C63</f>
        <v>c</v>
      </c>
      <c r="C24" s="3">
        <f>'All data'!S63</f>
        <v>113.19999999999999</v>
      </c>
      <c r="D24" s="3">
        <f>'All data'!T63</f>
        <v>3.194385699942948</v>
      </c>
      <c r="E24">
        <f>'All data'!D63</f>
        <v>0.1408</v>
      </c>
      <c r="F24" s="3">
        <f>'All data'!U63</f>
        <v>42.6380681818182</v>
      </c>
      <c r="N24">
        <f t="shared" si="2"/>
        <v>0.09799982360031753</v>
      </c>
      <c r="O24">
        <f t="shared" si="3"/>
        <v>11.093580031555943</v>
      </c>
      <c r="P24">
        <f>((C24-H22)/D24)^2</f>
        <v>0.019565910246851927</v>
      </c>
    </row>
    <row r="26" ht="15">
      <c r="A26" t="s">
        <v>7</v>
      </c>
    </row>
    <row r="27" spans="1:3" ht="15">
      <c r="A27" t="s">
        <v>8</v>
      </c>
      <c r="B27" t="s">
        <v>9</v>
      </c>
      <c r="C27" t="s">
        <v>10</v>
      </c>
    </row>
    <row r="28" ht="15">
      <c r="A28" t="s">
        <v>11</v>
      </c>
    </row>
    <row r="29" spans="1:3" ht="15">
      <c r="A29">
        <v>1</v>
      </c>
      <c r="B29" s="3">
        <f>H11</f>
        <v>119.20567116898387</v>
      </c>
      <c r="C29" s="3">
        <f>I11</f>
        <v>1.813740326448923</v>
      </c>
    </row>
    <row r="30" spans="1:3" ht="15">
      <c r="A30">
        <v>13.5</v>
      </c>
      <c r="B30" s="3">
        <f>H14</f>
        <v>130.07320817341324</v>
      </c>
      <c r="C30" s="3">
        <f>I14</f>
        <v>1.755039222446594</v>
      </c>
    </row>
    <row r="31" spans="1:3" ht="15">
      <c r="A31">
        <v>26</v>
      </c>
      <c r="B31" s="3">
        <f>H17</f>
        <v>132.66077338074012</v>
      </c>
      <c r="C31" s="3">
        <f>I17</f>
        <v>2.544444057507577</v>
      </c>
    </row>
    <row r="32" spans="1:3" ht="15">
      <c r="A32">
        <v>40</v>
      </c>
      <c r="B32" s="3">
        <f>H19</f>
        <v>129.74303078228388</v>
      </c>
      <c r="C32" s="3">
        <f>I19</f>
        <v>1.9002364096624529</v>
      </c>
    </row>
    <row r="33" spans="1:3" ht="15">
      <c r="A33">
        <v>51</v>
      </c>
      <c r="B33" s="3">
        <f>H22</f>
        <v>113.64682491509527</v>
      </c>
      <c r="C33" s="3">
        <f>I22</f>
        <v>1.7084115062211083</v>
      </c>
    </row>
    <row r="34" ht="15">
      <c r="A34" t="s">
        <v>12</v>
      </c>
    </row>
    <row r="35" spans="1:3" ht="15">
      <c r="A35">
        <v>0.25</v>
      </c>
      <c r="B35" s="3">
        <f>C11</f>
        <v>108.42</v>
      </c>
      <c r="C35" s="3">
        <f>D11</f>
        <v>3.4052312696790508</v>
      </c>
    </row>
    <row r="36" spans="1:3" ht="15">
      <c r="A36">
        <v>0.75</v>
      </c>
      <c r="B36" s="3">
        <f>C12</f>
        <v>117.76</v>
      </c>
      <c r="C36" s="3">
        <f>D12</f>
        <v>2.8089499817547483</v>
      </c>
    </row>
    <row r="37" spans="1:3" ht="15">
      <c r="A37">
        <v>1.5</v>
      </c>
      <c r="B37" s="3">
        <f>C13</f>
        <v>131.44</v>
      </c>
      <c r="C37" s="3">
        <f>D13</f>
        <v>3.3148906467634798</v>
      </c>
    </row>
    <row r="38" spans="1:3" ht="15">
      <c r="A38">
        <v>12.5</v>
      </c>
      <c r="B38" s="3">
        <f>C14</f>
        <v>124.57000000000001</v>
      </c>
      <c r="C38" s="3">
        <f>D14</f>
        <v>3.107555309242299</v>
      </c>
    </row>
    <row r="39" spans="1:3" ht="15">
      <c r="A39">
        <v>13</v>
      </c>
      <c r="B39" s="3">
        <f>C15</f>
        <v>136.11999999999998</v>
      </c>
      <c r="C39" s="3">
        <f>D15</f>
        <v>2.823278236376996</v>
      </c>
    </row>
    <row r="40" spans="1:3" ht="15">
      <c r="A40">
        <v>14</v>
      </c>
      <c r="B40" s="3">
        <f>C16</f>
        <v>128.1</v>
      </c>
      <c r="C40" s="3">
        <f>D16</f>
        <v>3.2334037793013106</v>
      </c>
    </row>
    <row r="41" spans="1:3" ht="15">
      <c r="A41">
        <v>25</v>
      </c>
      <c r="B41" s="3">
        <f>C17</f>
        <v>130.8</v>
      </c>
      <c r="C41" s="3">
        <f>D17</f>
        <v>3.666183301473073</v>
      </c>
    </row>
    <row r="42" spans="1:3" ht="15">
      <c r="A42">
        <v>27</v>
      </c>
      <c r="B42" s="3">
        <f>C18</f>
        <v>134.39000000000001</v>
      </c>
      <c r="C42" s="3">
        <f>D18</f>
        <v>3.5342184425980236</v>
      </c>
    </row>
    <row r="43" spans="1:3" ht="15">
      <c r="A43">
        <v>39</v>
      </c>
      <c r="B43" s="3">
        <f>C19</f>
        <v>126.98</v>
      </c>
      <c r="C43" s="3">
        <f>D19</f>
        <v>3.7960242359605663</v>
      </c>
    </row>
    <row r="44" spans="1:3" ht="15">
      <c r="A44">
        <v>39.5</v>
      </c>
      <c r="B44" s="3">
        <f>C20</f>
        <v>129.84</v>
      </c>
      <c r="C44" s="3">
        <f>D20</f>
        <v>2.985448040077067</v>
      </c>
    </row>
    <row r="45" spans="1:3" ht="15">
      <c r="A45">
        <v>40.5</v>
      </c>
      <c r="B45" s="3">
        <f>C21</f>
        <v>131.64</v>
      </c>
      <c r="C45" s="3">
        <f>D21</f>
        <v>3.238549057834388</v>
      </c>
    </row>
    <row r="46" spans="1:3" ht="15">
      <c r="A46">
        <v>50</v>
      </c>
      <c r="B46" s="3">
        <f>C22</f>
        <v>109.99000000000001</v>
      </c>
      <c r="C46" s="3">
        <f>D22</f>
        <v>3.0536862969204943</v>
      </c>
    </row>
    <row r="47" spans="1:3" ht="15">
      <c r="A47">
        <v>50.5</v>
      </c>
      <c r="B47" s="3">
        <f>C23</f>
        <v>116.82</v>
      </c>
      <c r="C47" s="3">
        <f>D23</f>
        <v>2.69794366138361</v>
      </c>
    </row>
    <row r="48" spans="1:3" ht="15">
      <c r="A48">
        <v>51.5</v>
      </c>
      <c r="B48" s="3">
        <f>C24</f>
        <v>113.19999999999999</v>
      </c>
      <c r="C48" s="3">
        <f>D24</f>
        <v>3.194385699942948</v>
      </c>
    </row>
  </sheetData>
  <printOptions/>
  <pageMargins left="0.75" right="0.75" top="1" bottom="1" header="0.5" footer="0.5"/>
  <pageSetup fitToHeight="1" fitToWidth="1" orientation="landscape" paperSize="9" scale="5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Greg</cp:lastModifiedBy>
  <cp:lastPrinted>2010-09-16T23:46:31Z</cp:lastPrinted>
  <dcterms:created xsi:type="dcterms:W3CDTF">2010-09-15T17:45:36Z</dcterms:created>
  <cp:category/>
  <cp:version/>
  <cp:contentType/>
  <cp:contentStatus/>
</cp:coreProperties>
</file>