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2240" yWindow="2240" windowWidth="34560" windowHeight="19660" tabRatio="500"/>
  </bookViews>
  <sheets>
    <sheet name="BE 13-11-14 14h23 BlisniukBalco" sheetId="1" r:id="rId1"/>
  </sheets>
  <definedNames>
    <definedName name="BE_ratio1" localSheetId="0">'BE 13-11-14 14h23 BlisniukBalco'!$J$9:$J$28</definedName>
    <definedName name="bkdg_error" localSheetId="0">'BE 13-11-14 14h23 BlisniukBalco'!$M$9:$M$1048576</definedName>
    <definedName name="bkgd_error" localSheetId="0">'BE 13-11-14 14h23 BlisniukBalco'!$M$9:$M$28</definedName>
    <definedName name="bkgd_ratio" localSheetId="0">'BE 13-11-14 14h23 BlisniukBalco'!$L$9:$L$28</definedName>
    <definedName name="exterror" localSheetId="0">'BE 13-11-14 14h23 BlisniukBalco'!$H$9:$H$28</definedName>
    <definedName name="interror" localSheetId="0">'BE 13-11-14 14h23 BlisniukBalco'!$G$9:$G$28</definedName>
    <definedName name="_xlnm.Print_Titles" localSheetId="0">'BE 13-11-14 14h23 BlisniukBalco'!$6:$8</definedName>
    <definedName name="r_to_rstd" localSheetId="0">'BE 13-11-14 14h23 BlisniukBalco'!$F$9:$F$28</definedName>
    <definedName name="ratio_err1" localSheetId="0">'BE 13-11-14 14h23 BlisniukBalco'!$K$9:$K$28</definedName>
    <definedName name="std_" localSheetId="0">'BE 13-11-14 14h23 BlisniukBalco'!$D$2</definedName>
    <definedName name="std_bkgd" localSheetId="0">'BE 13-11-14 14h23 BlisniukBalco'!$D$3</definedName>
    <definedName name="Truefrac" localSheetId="0">'BE 13-11-14 14h23 BlisniukBalco'!$I$9:$I$28</definedName>
    <definedName name="xxxx" localSheetId="0">'BE 13-11-14 14h23 BlisniukBalco'!$J$9:$J$21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" l="1"/>
  <c r="O28" i="1"/>
  <c r="J28" i="1"/>
  <c r="N28" i="1"/>
  <c r="Q28" i="1"/>
  <c r="K27" i="1"/>
  <c r="O27" i="1"/>
  <c r="J27" i="1"/>
  <c r="N27" i="1"/>
  <c r="Q27" i="1"/>
  <c r="K26" i="1"/>
  <c r="O26" i="1"/>
  <c r="J26" i="1"/>
  <c r="N26" i="1"/>
  <c r="Q26" i="1"/>
  <c r="K25" i="1"/>
  <c r="O25" i="1"/>
  <c r="J25" i="1"/>
  <c r="N25" i="1"/>
  <c r="Q25" i="1"/>
  <c r="K24" i="1"/>
  <c r="O24" i="1"/>
  <c r="J24" i="1"/>
  <c r="N24" i="1"/>
  <c r="Q24" i="1"/>
  <c r="K23" i="1"/>
  <c r="O23" i="1"/>
  <c r="J23" i="1"/>
  <c r="N23" i="1"/>
  <c r="Q23" i="1"/>
  <c r="K22" i="1"/>
  <c r="O22" i="1"/>
  <c r="J22" i="1"/>
  <c r="N22" i="1"/>
  <c r="Q22" i="1"/>
  <c r="K21" i="1"/>
  <c r="O21" i="1"/>
  <c r="J21" i="1"/>
  <c r="N21" i="1"/>
  <c r="Q21" i="1"/>
  <c r="P21" i="1"/>
  <c r="K20" i="1"/>
  <c r="O20" i="1"/>
  <c r="J20" i="1"/>
  <c r="N20" i="1"/>
  <c r="Q20" i="1"/>
  <c r="P20" i="1"/>
  <c r="K19" i="1"/>
  <c r="O19" i="1"/>
  <c r="J19" i="1"/>
  <c r="N19" i="1"/>
  <c r="Q19" i="1"/>
  <c r="P19" i="1"/>
  <c r="K18" i="1"/>
  <c r="O18" i="1"/>
  <c r="J18" i="1"/>
  <c r="N18" i="1"/>
  <c r="Q18" i="1"/>
  <c r="P18" i="1"/>
  <c r="K17" i="1"/>
  <c r="O17" i="1"/>
  <c r="J17" i="1"/>
  <c r="N17" i="1"/>
  <c r="Q17" i="1"/>
  <c r="P17" i="1"/>
  <c r="K16" i="1"/>
  <c r="O16" i="1"/>
  <c r="J16" i="1"/>
  <c r="N16" i="1"/>
  <c r="Q16" i="1"/>
  <c r="P16" i="1"/>
  <c r="K15" i="1"/>
  <c r="O15" i="1"/>
  <c r="J15" i="1"/>
  <c r="N15" i="1"/>
  <c r="Q15" i="1"/>
  <c r="P15" i="1"/>
  <c r="K14" i="1"/>
  <c r="O14" i="1"/>
  <c r="J14" i="1"/>
  <c r="N14" i="1"/>
  <c r="Q14" i="1"/>
  <c r="P14" i="1"/>
  <c r="K13" i="1"/>
  <c r="O13" i="1"/>
  <c r="J13" i="1"/>
  <c r="N13" i="1"/>
  <c r="Q13" i="1"/>
  <c r="P13" i="1"/>
  <c r="K12" i="1"/>
  <c r="O12" i="1"/>
  <c r="J12" i="1"/>
  <c r="N12" i="1"/>
  <c r="Q12" i="1"/>
  <c r="P12" i="1"/>
  <c r="K11" i="1"/>
  <c r="O11" i="1"/>
  <c r="J11" i="1"/>
  <c r="N11" i="1"/>
  <c r="Q11" i="1"/>
  <c r="P11" i="1"/>
  <c r="K10" i="1"/>
  <c r="O10" i="1"/>
  <c r="J10" i="1"/>
  <c r="N10" i="1"/>
  <c r="Q10" i="1"/>
  <c r="P10" i="1"/>
  <c r="K9" i="1"/>
  <c r="O9" i="1"/>
  <c r="J9" i="1"/>
  <c r="N9" i="1"/>
  <c r="Q9" i="1"/>
  <c r="P9" i="1"/>
</calcChain>
</file>

<file path=xl/sharedStrings.xml><?xml version="1.0" encoding="utf-8"?>
<sst xmlns="http://schemas.openxmlformats.org/spreadsheetml/2006/main" count="164" uniqueCount="69">
  <si>
    <t>Standard used for normalization:</t>
  </si>
  <si>
    <t>07KNSTD3110</t>
  </si>
  <si>
    <t xml:space="preserve"> </t>
  </si>
  <si>
    <t>10/9 ratio for standard =</t>
  </si>
  <si>
    <t>Carrier background for stds=</t>
  </si>
  <si>
    <t>Boron correction factor =</t>
  </si>
  <si>
    <t>(1.1±0.1)x10^-4</t>
  </si>
  <si>
    <t xml:space="preserve">     10Be/9Be RATIO</t>
  </si>
  <si>
    <t xml:space="preserve">  10Be/9Be RATIO</t>
  </si>
  <si>
    <t>( CORRECTED FOR BORON)</t>
  </si>
  <si>
    <t xml:space="preserve">   (SAMPLE BKGD)</t>
  </si>
  <si>
    <t xml:space="preserve">    (CORR. FOR BKGDS)</t>
  </si>
  <si>
    <t>DATE</t>
  </si>
  <si>
    <t>SAMPLE NAME</t>
  </si>
  <si>
    <t>CAMS #</t>
  </si>
  <si>
    <t>runs</t>
  </si>
  <si>
    <t>r_to_rstd</t>
  </si>
  <si>
    <t>interror</t>
  </si>
  <si>
    <t>exterror</t>
  </si>
  <si>
    <t>Truefrac</t>
  </si>
  <si>
    <t>BE_ratio1</t>
  </si>
  <si>
    <t>ratio_err1</t>
  </si>
  <si>
    <t>bkgd_ratio</t>
  </si>
  <si>
    <t>bkgd_error</t>
  </si>
  <si>
    <t>RATIO</t>
  </si>
  <si>
    <t>ERROR</t>
  </si>
  <si>
    <t>STANDARD</t>
  </si>
  <si>
    <t>KNSTD 3110</t>
  </si>
  <si>
    <t>BE35817</t>
  </si>
  <si>
    <t>BE35818</t>
  </si>
  <si>
    <t>BE35819</t>
  </si>
  <si>
    <t>BE35820</t>
  </si>
  <si>
    <t>BE35821</t>
  </si>
  <si>
    <t>BE35822</t>
  </si>
  <si>
    <t>BE35823</t>
  </si>
  <si>
    <t>KNSTD 549</t>
  </si>
  <si>
    <t>BE35840</t>
  </si>
  <si>
    <t>BE35841</t>
  </si>
  <si>
    <t>KNSTD 1032</t>
  </si>
  <si>
    <t>BE35857</t>
  </si>
  <si>
    <t>BE35858</t>
  </si>
  <si>
    <t>KNSTD 9422</t>
  </si>
  <si>
    <t>BE36224</t>
  </si>
  <si>
    <t>BE36225</t>
  </si>
  <si>
    <t>Blisniuk/Balco</t>
  </si>
  <si>
    <t>11-ATH-244-CRS</t>
  </si>
  <si>
    <t>BE36093</t>
  </si>
  <si>
    <t>11-ATH-245-CRS</t>
  </si>
  <si>
    <t>BE36094</t>
  </si>
  <si>
    <t>11-ATH-249-CRS</t>
  </si>
  <si>
    <t>BE36095</t>
  </si>
  <si>
    <t>11-ATH-250-CRS</t>
  </si>
  <si>
    <t>BE36096</t>
  </si>
  <si>
    <t>TD-46</t>
  </si>
  <si>
    <t>BE36097</t>
  </si>
  <si>
    <t>TD-47</t>
  </si>
  <si>
    <t>BE36098</t>
  </si>
  <si>
    <t>TD-48</t>
  </si>
  <si>
    <t>BE36099</t>
  </si>
  <si>
    <t xml:space="preserve">Sample </t>
  </si>
  <si>
    <t>ID</t>
  </si>
  <si>
    <t>Current (microA)</t>
  </si>
  <si>
    <t>BE35856</t>
  </si>
  <si>
    <t>BE35815</t>
  </si>
  <si>
    <t>BE35816</t>
  </si>
  <si>
    <t>BE35839</t>
  </si>
  <si>
    <t>BE35872</t>
  </si>
  <si>
    <t>BE35873</t>
  </si>
  <si>
    <t>BE36223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</si>
</sst>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E-00"/>
    <numFmt numFmtId="166" formatCode="0.0E-00"/>
    <numFmt numFmtId="167" formatCode="0.000E+00"/>
    <numFmt numFmtId="168" formatCode="#.###E-##"/>
    <numFmt numFmtId="169" formatCode="#.#####E-##"/>
    <numFmt numFmtId="170" formatCode="yyyy\.mm\.dd"/>
    <numFmt numFmtId="171" formatCode="[$-809]dd\ mmmm\ yyyy;@"/>
    <numFmt numFmtId="172" formatCode="0.0%"/>
    <numFmt numFmtId="173" formatCode="0.0"/>
  </numFmts>
  <fonts count="8" x14ac:knownFonts="1">
    <font>
      <sz val="10"/>
      <name val="Verdana"/>
    </font>
    <font>
      <sz val="9"/>
      <name val="Geneva"/>
      <family val="2"/>
    </font>
    <font>
      <sz val="10"/>
      <name val="Verdana"/>
    </font>
    <font>
      <b/>
      <sz val="10"/>
      <name val="Verdana"/>
    </font>
    <font>
      <b/>
      <sz val="9"/>
      <name val="Geneva"/>
    </font>
    <font>
      <b/>
      <sz val="9"/>
      <color rgb="FFFF0000"/>
      <name val="Genev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2" applyFont="1" applyFill="1"/>
    <xf numFmtId="0" fontId="1" fillId="0" borderId="0" xfId="2" applyFont="1" applyFill="1" applyAlignment="1"/>
    <xf numFmtId="0" fontId="1" fillId="0" borderId="0" xfId="2" applyFont="1" applyFill="1" applyAlignment="1">
      <alignment horizontal="left"/>
    </xf>
    <xf numFmtId="0" fontId="1" fillId="0" borderId="0" xfId="2" applyFont="1" applyFill="1" applyAlignment="1">
      <alignment horizontal="center"/>
    </xf>
    <xf numFmtId="0" fontId="3" fillId="0" borderId="0" xfId="0" applyFont="1" applyFill="1"/>
    <xf numFmtId="164" fontId="4" fillId="0" borderId="0" xfId="2" applyNumberFormat="1" applyFont="1" applyFill="1" applyAlignment="1">
      <alignment horizontal="center"/>
    </xf>
    <xf numFmtId="165" fontId="1" fillId="0" borderId="0" xfId="2" applyNumberFormat="1" applyFont="1" applyFill="1"/>
    <xf numFmtId="166" fontId="1" fillId="0" borderId="0" xfId="2" applyNumberFormat="1" applyFont="1" applyFill="1"/>
    <xf numFmtId="11" fontId="1" fillId="0" borderId="0" xfId="2" applyNumberFormat="1" applyFont="1" applyFill="1" applyAlignment="1">
      <alignment horizontal="center"/>
    </xf>
    <xf numFmtId="11" fontId="1" fillId="0" borderId="0" xfId="2" applyNumberFormat="1" applyFont="1" applyFill="1"/>
    <xf numFmtId="2" fontId="1" fillId="0" borderId="0" xfId="2" applyNumberFormat="1" applyFont="1" applyFill="1" applyAlignment="1">
      <alignment horizontal="center"/>
    </xf>
    <xf numFmtId="167" fontId="1" fillId="0" borderId="0" xfId="2" applyNumberFormat="1" applyFont="1" applyFill="1"/>
    <xf numFmtId="168" fontId="1" fillId="0" borderId="0" xfId="2" applyNumberFormat="1" applyFont="1" applyFill="1" applyAlignment="1">
      <alignment horizontal="left"/>
    </xf>
    <xf numFmtId="169" fontId="1" fillId="0" borderId="0" xfId="2" applyNumberFormat="1" applyFont="1" applyFill="1" applyAlignment="1">
      <alignment horizontal="center"/>
    </xf>
    <xf numFmtId="0" fontId="5" fillId="0" borderId="0" xfId="2" applyFont="1" applyFill="1"/>
    <xf numFmtId="164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5" fontId="1" fillId="0" borderId="0" xfId="2" applyNumberFormat="1" applyFont="1" applyFill="1" applyAlignment="1">
      <alignment horizontal="left"/>
    </xf>
    <xf numFmtId="11" fontId="1" fillId="0" borderId="0" xfId="2" applyNumberFormat="1" applyFont="1" applyFill="1" applyAlignment="1">
      <alignment horizontal="left"/>
    </xf>
    <xf numFmtId="170" fontId="1" fillId="0" borderId="0" xfId="2" applyNumberFormat="1" applyFont="1" applyFill="1" applyBorder="1" applyAlignment="1">
      <alignment horizontal="center"/>
    </xf>
    <xf numFmtId="17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7" fontId="1" fillId="0" borderId="0" xfId="2" applyNumberFormat="1" applyFont="1" applyFill="1" applyAlignment="1">
      <alignment horizontal="center"/>
    </xf>
    <xf numFmtId="172" fontId="1" fillId="0" borderId="0" xfId="1" applyNumberFormat="1" applyFont="1" applyFill="1"/>
    <xf numFmtId="164" fontId="1" fillId="0" borderId="0" xfId="1" applyNumberFormat="1" applyFont="1" applyFill="1" applyAlignment="1">
      <alignment horizontal="center"/>
    </xf>
    <xf numFmtId="172" fontId="2" fillId="0" borderId="0" xfId="3" applyNumberFormat="1" applyFont="1" applyFill="1" applyAlignment="1">
      <alignment horizontal="center"/>
    </xf>
    <xf numFmtId="172" fontId="1" fillId="0" borderId="0" xfId="2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73" fontId="0" fillId="0" borderId="0" xfId="0" applyNumberFormat="1" applyAlignment="1">
      <alignment horizontal="center"/>
    </xf>
    <xf numFmtId="0" fontId="4" fillId="0" borderId="0" xfId="2" applyFont="1" applyFill="1" applyAlignment="1">
      <alignment horizontal="center"/>
    </xf>
    <xf numFmtId="173" fontId="0" fillId="0" borderId="0" xfId="0" applyNumberFormat="1" applyAlignment="1">
      <alignment horizontal="left"/>
    </xf>
    <xf numFmtId="173" fontId="0" fillId="0" borderId="0" xfId="0" applyNumberFormat="1"/>
  </cellXfs>
  <cellStyles count="10">
    <cellStyle name="Followed Hyperlink" xfId="9" builtinId="9" hidden="1"/>
    <cellStyle name="Hyperlink" xfId="8" builtinId="8" hidden="1"/>
    <cellStyle name="Milliers [0]_BE 09.12.03 11h48 RATIOS" xfId="4"/>
    <cellStyle name="Milliers_BE 09.12.03 11h48 RATIOS" xfId="5"/>
    <cellStyle name="Monétaire [0]_BE 09.12.03 11h48 RATIOS" xfId="6"/>
    <cellStyle name="Monétaire_BE 09.12.03 11h48 RATIOS" xfId="7"/>
    <cellStyle name="Normal" xfId="0" builtinId="0"/>
    <cellStyle name="Normal_BE 08.07.31 16h11 Ratios" xfId="2"/>
    <cellStyle name="Normal_BE 09.12.04 23h48 RATIOS_DHR" xfId="3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59"/>
  <sheetViews>
    <sheetView tabSelected="1" zoomScale="125" zoomScaleNormal="125" zoomScalePageLayoutView="125" workbookViewId="0">
      <selection activeCell="L28" sqref="L28:M28"/>
    </sheetView>
  </sheetViews>
  <sheetFormatPr baseColWidth="10" defaultColWidth="4.42578125" defaultRowHeight="13" outlineLevelCol="1" x14ac:dyDescent="0"/>
  <cols>
    <col min="1" max="1" width="12.28515625" style="1" customWidth="1" outlineLevel="1"/>
    <col min="2" max="2" width="16.28515625" style="4" customWidth="1"/>
    <col min="3" max="3" width="18.28515625" style="3" bestFit="1" customWidth="1"/>
    <col min="4" max="4" width="8" style="4" bestFit="1" customWidth="1"/>
    <col min="5" max="5" width="6.85546875" style="4" customWidth="1"/>
    <col min="6" max="6" width="10.140625" style="1" bestFit="1" customWidth="1" outlineLevel="1"/>
    <col min="7" max="7" width="10.42578125" style="1" customWidth="1" outlineLevel="1"/>
    <col min="8" max="8" width="10.140625" style="1" bestFit="1" customWidth="1" outlineLevel="1"/>
    <col min="9" max="9" width="10.140625" style="16" bestFit="1" customWidth="1"/>
    <col min="10" max="10" width="11.5703125" style="7" customWidth="1"/>
    <col min="11" max="11" width="8" style="8" bestFit="1" customWidth="1"/>
    <col min="12" max="12" width="11.140625" style="9" customWidth="1"/>
    <col min="13" max="13" width="7.5703125" style="9" bestFit="1" customWidth="1"/>
    <col min="14" max="14" width="12.28515625" style="7" customWidth="1"/>
    <col min="15" max="15" width="8" style="10" bestFit="1" customWidth="1"/>
    <col min="16" max="16" width="7.42578125" style="4" customWidth="1"/>
    <col min="17" max="17" width="7.140625" style="1" customWidth="1"/>
    <col min="18" max="18" width="10.5703125" style="1" bestFit="1" customWidth="1" outlineLevel="1"/>
    <col min="19" max="19" width="9.42578125" style="11" customWidth="1" outlineLevel="1"/>
    <col min="20" max="20" width="8.85546875" style="1" bestFit="1" customWidth="1" outlineLevel="1"/>
    <col min="21" max="21" width="2" style="12" customWidth="1"/>
    <col min="22" max="22" width="12.42578125" style="12" bestFit="1" customWidth="1"/>
    <col min="23" max="23" width="10.5703125" style="1" bestFit="1" customWidth="1"/>
    <col min="24" max="24" width="4.42578125" style="1"/>
    <col min="25" max="25" width="7.85546875" style="1" bestFit="1" customWidth="1"/>
    <col min="26" max="16384" width="4.42578125" style="1"/>
  </cols>
  <sheetData>
    <row r="1" spans="1:23">
      <c r="B1" s="2" t="s">
        <v>0</v>
      </c>
      <c r="E1" s="4" t="s">
        <v>1</v>
      </c>
      <c r="G1" s="5"/>
      <c r="I1" s="6" t="s">
        <v>2</v>
      </c>
    </row>
    <row r="2" spans="1:23">
      <c r="B2" s="2" t="s">
        <v>3</v>
      </c>
      <c r="C2" s="13"/>
      <c r="D2" s="14">
        <v>2.8500000000000002E-12</v>
      </c>
      <c r="I2" s="6"/>
    </row>
    <row r="3" spans="1:23">
      <c r="B3" s="2" t="s">
        <v>4</v>
      </c>
      <c r="C3" s="13"/>
      <c r="D3" s="14"/>
      <c r="G3" s="15"/>
    </row>
    <row r="4" spans="1:23">
      <c r="B4" s="2" t="s">
        <v>5</v>
      </c>
      <c r="C4" s="13"/>
      <c r="D4" s="17" t="s">
        <v>6</v>
      </c>
      <c r="E4" s="18"/>
      <c r="F4" s="19"/>
    </row>
    <row r="5" spans="1:23">
      <c r="B5" s="2"/>
      <c r="C5" s="13"/>
    </row>
    <row r="6" spans="1:23">
      <c r="J6" s="20" t="s">
        <v>7</v>
      </c>
      <c r="L6" s="21" t="s">
        <v>8</v>
      </c>
      <c r="N6" s="7" t="s">
        <v>8</v>
      </c>
    </row>
    <row r="7" spans="1:23">
      <c r="J7" s="20" t="s">
        <v>9</v>
      </c>
      <c r="L7" s="21" t="s">
        <v>10</v>
      </c>
      <c r="N7" s="7" t="s">
        <v>11</v>
      </c>
    </row>
    <row r="8" spans="1:23">
      <c r="B8" s="22" t="s">
        <v>12</v>
      </c>
      <c r="C8" s="3" t="s">
        <v>13</v>
      </c>
      <c r="D8" s="4" t="s">
        <v>14</v>
      </c>
      <c r="E8" s="4" t="s">
        <v>15</v>
      </c>
      <c r="F8" s="1" t="s">
        <v>16</v>
      </c>
      <c r="G8" s="1" t="s">
        <v>17</v>
      </c>
      <c r="H8" s="1" t="s">
        <v>18</v>
      </c>
      <c r="I8" s="16" t="s">
        <v>19</v>
      </c>
      <c r="J8" s="7" t="s">
        <v>20</v>
      </c>
      <c r="K8" s="8" t="s">
        <v>21</v>
      </c>
      <c r="L8" s="9" t="s">
        <v>22</v>
      </c>
      <c r="M8" s="9" t="s">
        <v>23</v>
      </c>
      <c r="N8" s="7" t="s">
        <v>24</v>
      </c>
      <c r="O8" s="10" t="s">
        <v>25</v>
      </c>
    </row>
    <row r="9" spans="1:23">
      <c r="A9" s="19" t="s">
        <v>26</v>
      </c>
      <c r="B9" s="23">
        <v>41592</v>
      </c>
      <c r="C9" t="s">
        <v>27</v>
      </c>
      <c r="D9" t="s">
        <v>28</v>
      </c>
      <c r="E9">
        <v>13</v>
      </c>
      <c r="F9">
        <v>1.0091300000000001</v>
      </c>
      <c r="G9">
        <v>4.6100999999999998E-3</v>
      </c>
      <c r="H9">
        <v>4.8491999999999997E-3</v>
      </c>
      <c r="I9" s="24">
        <v>0.99985619999999997</v>
      </c>
      <c r="J9" s="25">
        <f t="shared" ref="J9:J21" si="0">r_to_rstd*(std_+std_bkgd)</f>
        <v>2.8760205000000004E-12</v>
      </c>
      <c r="K9" s="25">
        <f t="shared" ref="K9:K15" si="1">std_*MAX(G9,H9)</f>
        <v>1.382022E-14</v>
      </c>
      <c r="N9" s="25">
        <f>(BE_ratio1-bkgd_ratio)</f>
        <v>2.8760205000000004E-12</v>
      </c>
      <c r="O9" s="9">
        <f t="shared" ref="O9:O21" si="2">SQRT(ratio_err1^2+bkgd_error^2)</f>
        <v>1.382022E-14</v>
      </c>
      <c r="P9" s="16">
        <f t="shared" ref="P9:P15" si="3">N9*1000000000000000/(2850)</f>
        <v>1.0091300000000001</v>
      </c>
      <c r="Q9" s="26">
        <f>O9/N9</f>
        <v>4.8053273611923138E-3</v>
      </c>
      <c r="R9" s="1" t="s">
        <v>1</v>
      </c>
      <c r="T9" s="27"/>
      <c r="V9" s="28"/>
      <c r="W9" s="29"/>
    </row>
    <row r="10" spans="1:23">
      <c r="A10" s="19" t="s">
        <v>26</v>
      </c>
      <c r="B10" s="23">
        <v>41592</v>
      </c>
      <c r="C10" t="s">
        <v>27</v>
      </c>
      <c r="D10" t="s">
        <v>29</v>
      </c>
      <c r="E10">
        <v>13</v>
      </c>
      <c r="F10">
        <v>1.0131250000000001</v>
      </c>
      <c r="G10">
        <v>4.6030000000000003E-3</v>
      </c>
      <c r="H10">
        <v>5.3137000000000002E-3</v>
      </c>
      <c r="I10" s="24">
        <v>0.99986549999999996</v>
      </c>
      <c r="J10" s="25">
        <f t="shared" si="0"/>
        <v>2.8874062500000004E-12</v>
      </c>
      <c r="K10" s="25">
        <f t="shared" si="1"/>
        <v>1.5144045000000003E-14</v>
      </c>
      <c r="N10" s="25">
        <f t="shared" ref="N10:N21" si="4">(BE_ratio1-bkgd_ratio)</f>
        <v>2.8874062500000004E-12</v>
      </c>
      <c r="O10" s="9">
        <f t="shared" si="2"/>
        <v>1.5144045000000003E-14</v>
      </c>
      <c r="P10" s="16">
        <f t="shared" si="3"/>
        <v>1.0131250000000001</v>
      </c>
      <c r="Q10" s="26">
        <f t="shared" ref="Q10:Q28" si="5">O10/N10</f>
        <v>5.2448611967921043E-3</v>
      </c>
      <c r="R10" s="1" t="s">
        <v>1</v>
      </c>
      <c r="T10" s="27"/>
      <c r="V10" s="28"/>
      <c r="W10" s="29"/>
    </row>
    <row r="11" spans="1:23">
      <c r="A11" s="19" t="s">
        <v>26</v>
      </c>
      <c r="B11" s="23">
        <v>41592</v>
      </c>
      <c r="C11" t="s">
        <v>27</v>
      </c>
      <c r="D11" t="s">
        <v>30</v>
      </c>
      <c r="E11">
        <v>11</v>
      </c>
      <c r="F11">
        <v>0.99465519999999996</v>
      </c>
      <c r="G11">
        <v>4.7337000000000004E-3</v>
      </c>
      <c r="H11">
        <v>3.5109999999999998E-3</v>
      </c>
      <c r="I11" s="24">
        <v>0.99985089999999999</v>
      </c>
      <c r="J11" s="25">
        <f t="shared" si="0"/>
        <v>2.8347673199999999E-12</v>
      </c>
      <c r="K11" s="25">
        <f t="shared" si="1"/>
        <v>1.3491045000000002E-14</v>
      </c>
      <c r="N11" s="25">
        <f t="shared" si="4"/>
        <v>2.8347673199999999E-12</v>
      </c>
      <c r="O11" s="9">
        <f t="shared" si="2"/>
        <v>1.3491045000000002E-14</v>
      </c>
      <c r="P11" s="16">
        <f t="shared" si="3"/>
        <v>0.99465519999999996</v>
      </c>
      <c r="Q11" s="26">
        <f t="shared" si="5"/>
        <v>4.7591366334786174E-3</v>
      </c>
      <c r="R11" s="1" t="s">
        <v>1</v>
      </c>
      <c r="T11" s="27"/>
      <c r="V11" s="28"/>
      <c r="W11" s="29"/>
    </row>
    <row r="12" spans="1:23">
      <c r="A12" s="19" t="s">
        <v>26</v>
      </c>
      <c r="B12" s="23">
        <v>41592</v>
      </c>
      <c r="C12" t="s">
        <v>27</v>
      </c>
      <c r="D12" t="s">
        <v>31</v>
      </c>
      <c r="E12">
        <v>13</v>
      </c>
      <c r="F12">
        <v>0.97996879999999997</v>
      </c>
      <c r="G12">
        <v>4.2906000000000003E-3</v>
      </c>
      <c r="H12">
        <v>5.5221000000000003E-3</v>
      </c>
      <c r="I12" s="24">
        <v>0.99986629999999999</v>
      </c>
      <c r="J12" s="25">
        <f t="shared" si="0"/>
        <v>2.7929110800000001E-12</v>
      </c>
      <c r="K12" s="25">
        <f t="shared" si="1"/>
        <v>1.5737985000000001E-14</v>
      </c>
      <c r="N12" s="25">
        <f t="shared" si="4"/>
        <v>2.7929110800000001E-12</v>
      </c>
      <c r="O12" s="9">
        <f t="shared" si="2"/>
        <v>1.5737985000000001E-14</v>
      </c>
      <c r="P12" s="16">
        <f t="shared" si="3"/>
        <v>0.97996880000000008</v>
      </c>
      <c r="Q12" s="26">
        <f t="shared" si="5"/>
        <v>5.6349753175815396E-3</v>
      </c>
      <c r="R12" s="1" t="s">
        <v>1</v>
      </c>
      <c r="T12" s="27"/>
      <c r="V12" s="28"/>
      <c r="W12" s="29"/>
    </row>
    <row r="13" spans="1:23">
      <c r="A13" s="19" t="s">
        <v>26</v>
      </c>
      <c r="B13" s="23">
        <v>41592</v>
      </c>
      <c r="C13" t="s">
        <v>27</v>
      </c>
      <c r="D13" t="s">
        <v>32</v>
      </c>
      <c r="E13">
        <v>11</v>
      </c>
      <c r="F13">
        <v>0.98580690000000004</v>
      </c>
      <c r="G13">
        <v>4.6820999999999998E-3</v>
      </c>
      <c r="H13">
        <v>5.5208999999999996E-3</v>
      </c>
      <c r="I13" s="24">
        <v>0.99986430000000004</v>
      </c>
      <c r="J13" s="25">
        <f t="shared" si="0"/>
        <v>2.8095496650000004E-12</v>
      </c>
      <c r="K13" s="25">
        <f t="shared" si="1"/>
        <v>1.5734565000000001E-14</v>
      </c>
      <c r="N13" s="25">
        <f t="shared" si="4"/>
        <v>2.8095496650000004E-12</v>
      </c>
      <c r="O13" s="9">
        <f t="shared" si="2"/>
        <v>1.5734565000000001E-14</v>
      </c>
      <c r="P13" s="16">
        <f t="shared" si="3"/>
        <v>0.98580690000000015</v>
      </c>
      <c r="Q13" s="26">
        <f t="shared" si="5"/>
        <v>5.6003868506093839E-3</v>
      </c>
      <c r="R13" s="1" t="s">
        <v>1</v>
      </c>
      <c r="T13" s="27"/>
      <c r="V13" s="28"/>
      <c r="W13" s="29"/>
    </row>
    <row r="14" spans="1:23">
      <c r="A14" s="19" t="s">
        <v>26</v>
      </c>
      <c r="B14" s="23">
        <v>41592</v>
      </c>
      <c r="C14" t="s">
        <v>27</v>
      </c>
      <c r="D14" t="s">
        <v>33</v>
      </c>
      <c r="E14">
        <v>12</v>
      </c>
      <c r="F14">
        <v>1.003226</v>
      </c>
      <c r="G14">
        <v>4.7093999999999999E-3</v>
      </c>
      <c r="H14">
        <v>4.9572000000000001E-3</v>
      </c>
      <c r="I14" s="24">
        <v>0.99985959999999996</v>
      </c>
      <c r="J14" s="25">
        <f t="shared" si="0"/>
        <v>2.8591941E-12</v>
      </c>
      <c r="K14" s="25">
        <f t="shared" si="1"/>
        <v>1.4128020000000002E-14</v>
      </c>
      <c r="N14" s="25">
        <f t="shared" si="4"/>
        <v>2.8591941E-12</v>
      </c>
      <c r="O14" s="9">
        <f t="shared" si="2"/>
        <v>1.4128020000000002E-14</v>
      </c>
      <c r="P14" s="16">
        <f t="shared" si="3"/>
        <v>1.003226</v>
      </c>
      <c r="Q14" s="26">
        <f t="shared" si="5"/>
        <v>4.94125949686312E-3</v>
      </c>
      <c r="R14" s="1" t="s">
        <v>1</v>
      </c>
      <c r="T14" s="27"/>
      <c r="V14" s="28"/>
      <c r="W14" s="29"/>
    </row>
    <row r="15" spans="1:23">
      <c r="A15" s="19" t="s">
        <v>26</v>
      </c>
      <c r="B15" s="23">
        <v>41592</v>
      </c>
      <c r="C15" t="s">
        <v>27</v>
      </c>
      <c r="D15" t="s">
        <v>34</v>
      </c>
      <c r="E15">
        <v>9</v>
      </c>
      <c r="F15">
        <v>1.020912</v>
      </c>
      <c r="G15">
        <v>5.7648999999999999E-3</v>
      </c>
      <c r="H15">
        <v>5.7172999999999998E-3</v>
      </c>
      <c r="I15" s="24">
        <v>0.99985420000000003</v>
      </c>
      <c r="J15" s="25">
        <f t="shared" si="0"/>
        <v>2.9095992000000004E-12</v>
      </c>
      <c r="K15" s="25">
        <f t="shared" si="1"/>
        <v>1.6429964999999999E-14</v>
      </c>
      <c r="N15" s="25">
        <f t="shared" si="4"/>
        <v>2.9095992000000004E-12</v>
      </c>
      <c r="O15" s="9">
        <f t="shared" si="2"/>
        <v>1.6429964999999999E-14</v>
      </c>
      <c r="P15" s="16">
        <f t="shared" si="3"/>
        <v>1.0209120000000003</v>
      </c>
      <c r="Q15" s="26">
        <f t="shared" si="5"/>
        <v>5.6468138292036915E-3</v>
      </c>
      <c r="R15" s="1" t="s">
        <v>1</v>
      </c>
      <c r="T15" s="27"/>
      <c r="V15" s="28"/>
      <c r="W15" s="29"/>
    </row>
    <row r="16" spans="1:23">
      <c r="A16" s="19" t="s">
        <v>26</v>
      </c>
      <c r="B16" s="23">
        <v>41592</v>
      </c>
      <c r="C16" t="s">
        <v>35</v>
      </c>
      <c r="D16" t="s">
        <v>36</v>
      </c>
      <c r="E16">
        <v>6</v>
      </c>
      <c r="F16">
        <v>0.189084</v>
      </c>
      <c r="G16">
        <v>2.4895999999999998E-3</v>
      </c>
      <c r="H16">
        <v>1.2183999999999999E-3</v>
      </c>
      <c r="I16" s="24">
        <v>0.99975069999999999</v>
      </c>
      <c r="J16" s="25">
        <f t="shared" si="0"/>
        <v>5.388894E-13</v>
      </c>
      <c r="K16" s="25">
        <f t="shared" ref="K16" si="6">std_*MAX(G16,H16)</f>
        <v>7.0953600000000002E-15</v>
      </c>
      <c r="N16" s="25">
        <f t="shared" si="4"/>
        <v>5.388894E-13</v>
      </c>
      <c r="O16" s="9">
        <f t="shared" si="2"/>
        <v>7.0953600000000002E-15</v>
      </c>
      <c r="P16" s="16">
        <f t="shared" ref="P16:P17" si="7">N16*1000000000000000/(535)</f>
        <v>1.0072699065420561</v>
      </c>
      <c r="Q16" s="26">
        <f t="shared" si="5"/>
        <v>1.3166634934738001E-2</v>
      </c>
      <c r="R16" s="1" t="s">
        <v>1</v>
      </c>
      <c r="T16" s="30"/>
      <c r="V16" s="28"/>
      <c r="W16" s="29"/>
    </row>
    <row r="17" spans="1:23">
      <c r="A17" s="19" t="s">
        <v>26</v>
      </c>
      <c r="B17" s="23">
        <v>41592</v>
      </c>
      <c r="C17" t="s">
        <v>35</v>
      </c>
      <c r="D17" t="s">
        <v>37</v>
      </c>
      <c r="E17">
        <v>8</v>
      </c>
      <c r="F17">
        <v>0.18221270000000001</v>
      </c>
      <c r="G17">
        <v>2.0955000000000001E-3</v>
      </c>
      <c r="H17">
        <v>3.3817999999999999E-3</v>
      </c>
      <c r="I17" s="24">
        <v>0.99968190000000001</v>
      </c>
      <c r="J17" s="25">
        <f t="shared" si="0"/>
        <v>5.1930619500000002E-13</v>
      </c>
      <c r="K17" s="25">
        <f>std_*MAX(G17,H17)</f>
        <v>9.6381300000000011E-15</v>
      </c>
      <c r="N17" s="25">
        <f t="shared" si="4"/>
        <v>5.1930619500000002E-13</v>
      </c>
      <c r="O17" s="9">
        <f t="shared" si="2"/>
        <v>9.6381300000000011E-15</v>
      </c>
      <c r="P17" s="16">
        <f t="shared" si="7"/>
        <v>0.97066578504672896</v>
      </c>
      <c r="Q17" s="26">
        <f t="shared" si="5"/>
        <v>1.8559628390337229E-2</v>
      </c>
      <c r="R17" s="1" t="s">
        <v>1</v>
      </c>
      <c r="T17" s="30"/>
      <c r="V17" s="28"/>
      <c r="W17" s="29"/>
    </row>
    <row r="18" spans="1:23">
      <c r="A18" s="19" t="s">
        <v>26</v>
      </c>
      <c r="B18" s="23">
        <v>41592</v>
      </c>
      <c r="C18" t="s">
        <v>38</v>
      </c>
      <c r="D18" t="s">
        <v>39</v>
      </c>
      <c r="E18">
        <v>6</v>
      </c>
      <c r="F18">
        <v>0.3468503</v>
      </c>
      <c r="G18">
        <v>2.7696999999999999E-3</v>
      </c>
      <c r="H18">
        <v>4.1879999999999999E-3</v>
      </c>
      <c r="I18" s="24">
        <v>0.99974810000000003</v>
      </c>
      <c r="J18" s="25">
        <f t="shared" si="0"/>
        <v>9.8852335500000007E-13</v>
      </c>
      <c r="K18" s="25">
        <f>std_*MAX(G18,H18)</f>
        <v>1.19358E-14</v>
      </c>
      <c r="N18" s="25">
        <f t="shared" si="4"/>
        <v>9.8852335500000007E-13</v>
      </c>
      <c r="O18" s="9">
        <f t="shared" si="2"/>
        <v>1.19358E-14</v>
      </c>
      <c r="P18" s="16">
        <f t="shared" ref="P18:P19" si="8">N18*1000000000000000/(972)</f>
        <v>1.0169993364197532</v>
      </c>
      <c r="Q18" s="26">
        <f t="shared" si="5"/>
        <v>1.2074373295914691E-2</v>
      </c>
      <c r="R18" s="1" t="s">
        <v>1</v>
      </c>
      <c r="T18" s="30"/>
      <c r="V18" s="28"/>
      <c r="W18" s="29"/>
    </row>
    <row r="19" spans="1:23">
      <c r="A19" s="19" t="s">
        <v>26</v>
      </c>
      <c r="B19" s="23">
        <v>41592</v>
      </c>
      <c r="C19" t="s">
        <v>38</v>
      </c>
      <c r="D19" t="s">
        <v>40</v>
      </c>
      <c r="E19">
        <v>7</v>
      </c>
      <c r="F19">
        <v>0.34005390000000002</v>
      </c>
      <c r="G19">
        <v>2.5452999999999999E-3</v>
      </c>
      <c r="H19">
        <v>3.3156000000000001E-3</v>
      </c>
      <c r="I19" s="24">
        <v>0.9997547</v>
      </c>
      <c r="J19" s="25">
        <f t="shared" si="0"/>
        <v>9.6915361500000015E-13</v>
      </c>
      <c r="K19" s="25">
        <f>std_*MAX(G19,H19)</f>
        <v>9.4494600000000011E-15</v>
      </c>
      <c r="N19" s="25">
        <f t="shared" si="4"/>
        <v>9.6915361500000015E-13</v>
      </c>
      <c r="O19" s="9">
        <f t="shared" si="2"/>
        <v>9.4494600000000011E-15</v>
      </c>
      <c r="P19" s="16">
        <f t="shared" si="8"/>
        <v>0.99707162037037056</v>
      </c>
      <c r="Q19" s="26">
        <f>O19/N19</f>
        <v>9.7502190093982158E-3</v>
      </c>
      <c r="R19" s="1" t="s">
        <v>1</v>
      </c>
      <c r="T19" s="30"/>
      <c r="V19" s="28"/>
      <c r="W19" s="29"/>
    </row>
    <row r="20" spans="1:23">
      <c r="A20" s="19" t="s">
        <v>26</v>
      </c>
      <c r="B20" s="23">
        <v>41592</v>
      </c>
      <c r="C20" t="s">
        <v>41</v>
      </c>
      <c r="D20" t="s">
        <v>42</v>
      </c>
      <c r="E20">
        <v>6</v>
      </c>
      <c r="F20">
        <v>2.9834290000000001</v>
      </c>
      <c r="G20">
        <v>1.48004E-2</v>
      </c>
      <c r="H20">
        <v>1.7736200000000001E-2</v>
      </c>
      <c r="I20" s="24">
        <v>0.99987329999999996</v>
      </c>
      <c r="J20" s="25">
        <f t="shared" si="0"/>
        <v>8.5027726500000009E-12</v>
      </c>
      <c r="K20" s="25">
        <f>std_*MAX(G20,H20)</f>
        <v>5.0548170000000004E-14</v>
      </c>
      <c r="N20" s="25">
        <f t="shared" si="4"/>
        <v>8.5027726500000009E-12</v>
      </c>
      <c r="O20" s="9">
        <f t="shared" si="2"/>
        <v>5.0548170000000004E-14</v>
      </c>
      <c r="P20" s="16">
        <f t="shared" ref="P20:P21" si="9">N20*1000000000000000/(8560)</f>
        <v>0.99331456191588796</v>
      </c>
      <c r="Q20" s="26">
        <f t="shared" ref="Q20" si="10">O20/N20</f>
        <v>5.9449043365871956E-3</v>
      </c>
      <c r="R20" s="1" t="s">
        <v>1</v>
      </c>
      <c r="T20" s="30"/>
      <c r="V20" s="28"/>
      <c r="W20" s="29"/>
    </row>
    <row r="21" spans="1:23">
      <c r="A21" s="19" t="s">
        <v>26</v>
      </c>
      <c r="B21" s="23">
        <v>41592</v>
      </c>
      <c r="C21" t="s">
        <v>41</v>
      </c>
      <c r="D21" t="s">
        <v>43</v>
      </c>
      <c r="E21">
        <v>7</v>
      </c>
      <c r="F21">
        <v>3.0521600000000002</v>
      </c>
      <c r="G21">
        <v>1.4441600000000001E-2</v>
      </c>
      <c r="H21">
        <v>3.2944599999999997E-2</v>
      </c>
      <c r="I21" s="24">
        <v>0.99987210000000004</v>
      </c>
      <c r="J21" s="25">
        <f t="shared" si="0"/>
        <v>8.6986560000000009E-12</v>
      </c>
      <c r="K21" s="25">
        <f t="shared" ref="K21" si="11">std_*MAX(G21,H21)</f>
        <v>9.3892110000000003E-14</v>
      </c>
      <c r="N21" s="25">
        <f t="shared" si="4"/>
        <v>8.6986560000000009E-12</v>
      </c>
      <c r="O21" s="9">
        <f t="shared" si="2"/>
        <v>9.3892110000000003E-14</v>
      </c>
      <c r="P21" s="16">
        <f t="shared" si="9"/>
        <v>1.0161981308411216</v>
      </c>
      <c r="Q21" s="26">
        <f t="shared" si="5"/>
        <v>1.0793864017613754E-2</v>
      </c>
      <c r="R21" s="1" t="s">
        <v>1</v>
      </c>
      <c r="T21" s="30"/>
      <c r="V21" s="28"/>
      <c r="W21" s="29"/>
    </row>
    <row r="22" spans="1:23">
      <c r="A22" s="19" t="s">
        <v>44</v>
      </c>
      <c r="B22" s="23">
        <v>41592</v>
      </c>
      <c r="C22" t="s">
        <v>45</v>
      </c>
      <c r="D22" t="s">
        <v>46</v>
      </c>
      <c r="E22">
        <v>3</v>
      </c>
      <c r="F22">
        <v>8.7299799999999997E-2</v>
      </c>
      <c r="G22">
        <v>1.6463000000000001E-3</v>
      </c>
      <c r="H22">
        <v>1.5317E-3</v>
      </c>
      <c r="I22" s="24">
        <v>0.99885190000000001</v>
      </c>
      <c r="J22" s="25">
        <f t="shared" ref="J22:J28" si="12">r_to_rstd*(std_+std_bkgd)</f>
        <v>2.4880442999999998E-13</v>
      </c>
      <c r="K22" s="25">
        <f t="shared" ref="K22:K28" si="13">std_*MAX(G22,H22)</f>
        <v>4.6919550000000007E-15</v>
      </c>
      <c r="L22" s="9">
        <v>4.716465E-15</v>
      </c>
      <c r="M22" s="9">
        <v>1.2471600000000001E-15</v>
      </c>
      <c r="N22" s="25">
        <f t="shared" ref="N22:N28" si="14">(BE_ratio1-bkgd_ratio)</f>
        <v>2.4408796499999998E-13</v>
      </c>
      <c r="O22" s="9">
        <f t="shared" ref="O22:O28" si="15">SQRT(ratio_err1^2+bkgd_error^2)</f>
        <v>4.8548789673507833E-15</v>
      </c>
      <c r="P22" s="16"/>
      <c r="Q22" s="26">
        <f t="shared" si="5"/>
        <v>1.9889874403888713E-2</v>
      </c>
      <c r="R22" s="1" t="s">
        <v>1</v>
      </c>
      <c r="S22"/>
      <c r="T22"/>
      <c r="U22"/>
    </row>
    <row r="23" spans="1:23">
      <c r="A23" s="19" t="s">
        <v>44</v>
      </c>
      <c r="B23" s="23">
        <v>41592</v>
      </c>
      <c r="C23" t="s">
        <v>47</v>
      </c>
      <c r="D23" t="s">
        <v>48</v>
      </c>
      <c r="E23">
        <v>3</v>
      </c>
      <c r="F23">
        <v>0.10411810000000001</v>
      </c>
      <c r="G23">
        <v>1.9662999999999998E-3</v>
      </c>
      <c r="H23">
        <v>2.4210999999999998E-3</v>
      </c>
      <c r="I23" s="24">
        <v>0.99739259999999996</v>
      </c>
      <c r="J23" s="25">
        <f t="shared" si="12"/>
        <v>2.9673658500000003E-13</v>
      </c>
      <c r="K23" s="25">
        <f t="shared" si="13"/>
        <v>6.9001350000000003E-15</v>
      </c>
      <c r="L23" s="9">
        <v>4.716465E-15</v>
      </c>
      <c r="M23" s="9">
        <v>1.2471600000000001E-15</v>
      </c>
      <c r="N23" s="25">
        <f t="shared" si="14"/>
        <v>2.9202012000000003E-13</v>
      </c>
      <c r="O23" s="9">
        <f t="shared" si="15"/>
        <v>7.011937755273146E-15</v>
      </c>
      <c r="P23" s="16"/>
      <c r="Q23" s="26">
        <f t="shared" si="5"/>
        <v>2.4011830949433023E-2</v>
      </c>
      <c r="R23" s="1" t="s">
        <v>1</v>
      </c>
      <c r="S23"/>
      <c r="T23"/>
      <c r="U23"/>
    </row>
    <row r="24" spans="1:23">
      <c r="A24" s="19" t="s">
        <v>44</v>
      </c>
      <c r="B24" s="23">
        <v>41592</v>
      </c>
      <c r="C24" t="s">
        <v>49</v>
      </c>
      <c r="D24" t="s">
        <v>50</v>
      </c>
      <c r="E24">
        <v>2</v>
      </c>
      <c r="F24">
        <v>7.1583499999999994E-2</v>
      </c>
      <c r="G24">
        <v>1.9664999999999999E-3</v>
      </c>
      <c r="H24">
        <v>7.5810000000000005E-4</v>
      </c>
      <c r="I24" s="24">
        <v>0.99665289999999995</v>
      </c>
      <c r="J24" s="25">
        <f t="shared" si="12"/>
        <v>2.0401297500000001E-13</v>
      </c>
      <c r="K24" s="25">
        <f t="shared" si="13"/>
        <v>5.6045250000000005E-15</v>
      </c>
      <c r="L24" s="9">
        <v>4.716465E-15</v>
      </c>
      <c r="M24" s="9">
        <v>1.2471600000000001E-15</v>
      </c>
      <c r="N24" s="25">
        <f t="shared" si="14"/>
        <v>1.9929651E-13</v>
      </c>
      <c r="O24" s="9">
        <f t="shared" si="15"/>
        <v>5.7416120159085116E-15</v>
      </c>
      <c r="P24" s="16"/>
      <c r="Q24" s="26">
        <f t="shared" si="5"/>
        <v>2.8809395688406743E-2</v>
      </c>
      <c r="R24" s="1" t="s">
        <v>1</v>
      </c>
      <c r="S24"/>
      <c r="T24"/>
      <c r="U24"/>
    </row>
    <row r="25" spans="1:23">
      <c r="A25" s="19" t="s">
        <v>44</v>
      </c>
      <c r="B25" s="23">
        <v>41592</v>
      </c>
      <c r="C25" t="s">
        <v>51</v>
      </c>
      <c r="D25" t="s">
        <v>52</v>
      </c>
      <c r="E25">
        <v>2</v>
      </c>
      <c r="F25">
        <v>0.14584220000000001</v>
      </c>
      <c r="G25">
        <v>3.6638999999999999E-3</v>
      </c>
      <c r="H25">
        <v>1.1119000000000001E-3</v>
      </c>
      <c r="I25" s="24">
        <v>0.99755360000000004</v>
      </c>
      <c r="J25" s="25">
        <f t="shared" si="12"/>
        <v>4.1565027000000002E-13</v>
      </c>
      <c r="K25" s="25">
        <f t="shared" si="13"/>
        <v>1.0442115E-14</v>
      </c>
      <c r="L25" s="9">
        <v>4.716465E-15</v>
      </c>
      <c r="M25" s="9">
        <v>1.2471600000000001E-15</v>
      </c>
      <c r="N25" s="25">
        <f t="shared" si="14"/>
        <v>4.1093380500000001E-13</v>
      </c>
      <c r="O25" s="9">
        <f t="shared" si="15"/>
        <v>1.051632890978715E-14</v>
      </c>
      <c r="P25" s="16"/>
      <c r="Q25" s="26">
        <f t="shared" si="5"/>
        <v>2.5591296656129688E-2</v>
      </c>
      <c r="R25" s="1" t="s">
        <v>1</v>
      </c>
      <c r="S25"/>
      <c r="T25"/>
      <c r="U25"/>
    </row>
    <row r="26" spans="1:23">
      <c r="A26" s="19" t="s">
        <v>44</v>
      </c>
      <c r="B26" s="23">
        <v>41592</v>
      </c>
      <c r="C26" t="s">
        <v>53</v>
      </c>
      <c r="D26" t="s">
        <v>54</v>
      </c>
      <c r="E26">
        <v>3</v>
      </c>
      <c r="F26">
        <v>9.3191200000000002E-2</v>
      </c>
      <c r="G26">
        <v>1.7554000000000001E-3</v>
      </c>
      <c r="H26">
        <v>1.926E-3</v>
      </c>
      <c r="I26" s="24">
        <v>0.9988861</v>
      </c>
      <c r="J26" s="25">
        <f t="shared" si="12"/>
        <v>2.6559492000000001E-13</v>
      </c>
      <c r="K26" s="25">
        <f t="shared" si="13"/>
        <v>5.4891E-15</v>
      </c>
      <c r="L26" s="9">
        <v>4.716465E-15</v>
      </c>
      <c r="M26" s="9">
        <v>1.2471600000000001E-15</v>
      </c>
      <c r="N26" s="25">
        <f t="shared" si="14"/>
        <v>2.60878455E-13</v>
      </c>
      <c r="O26" s="9">
        <f t="shared" si="15"/>
        <v>5.6289987453898053E-15</v>
      </c>
      <c r="P26" s="16"/>
      <c r="Q26" s="26">
        <f t="shared" si="5"/>
        <v>2.1577093230599687E-2</v>
      </c>
      <c r="R26" s="1" t="s">
        <v>1</v>
      </c>
      <c r="S26"/>
      <c r="T26"/>
      <c r="U26"/>
    </row>
    <row r="27" spans="1:23">
      <c r="A27" s="19" t="s">
        <v>44</v>
      </c>
      <c r="B27" s="23">
        <v>41592</v>
      </c>
      <c r="C27" t="s">
        <v>55</v>
      </c>
      <c r="D27" t="s">
        <v>56</v>
      </c>
      <c r="E27">
        <v>3</v>
      </c>
      <c r="F27">
        <v>2.8846E-2</v>
      </c>
      <c r="G27">
        <v>5.9080000000000005E-4</v>
      </c>
      <c r="H27">
        <v>1.4809999999999999E-4</v>
      </c>
      <c r="I27" s="24">
        <v>0.99608909999999995</v>
      </c>
      <c r="J27" s="25">
        <f t="shared" si="12"/>
        <v>8.2211100000000001E-14</v>
      </c>
      <c r="K27" s="25">
        <f t="shared" si="13"/>
        <v>1.6837800000000003E-15</v>
      </c>
      <c r="L27" s="9">
        <v>4.716465E-15</v>
      </c>
      <c r="M27" s="9">
        <v>1.2471600000000001E-15</v>
      </c>
      <c r="N27" s="25">
        <f t="shared" si="14"/>
        <v>7.7494634999999998E-14</v>
      </c>
      <c r="O27" s="9">
        <f t="shared" si="15"/>
        <v>2.0953575241471327E-15</v>
      </c>
      <c r="P27" s="16"/>
      <c r="Q27" s="26">
        <f t="shared" si="5"/>
        <v>2.7038743058111478E-2</v>
      </c>
      <c r="R27" s="1" t="s">
        <v>1</v>
      </c>
      <c r="S27"/>
      <c r="T27"/>
      <c r="U27"/>
    </row>
    <row r="28" spans="1:23">
      <c r="A28" s="19" t="s">
        <v>44</v>
      </c>
      <c r="B28" s="23">
        <v>41592</v>
      </c>
      <c r="C28" t="s">
        <v>57</v>
      </c>
      <c r="D28" t="s">
        <v>58</v>
      </c>
      <c r="E28">
        <v>3</v>
      </c>
      <c r="F28">
        <v>3.44695E-2</v>
      </c>
      <c r="G28">
        <v>6.5689999999999998E-4</v>
      </c>
      <c r="H28">
        <v>1.1963E-3</v>
      </c>
      <c r="I28" s="24">
        <v>0.99704559999999998</v>
      </c>
      <c r="J28" s="25">
        <f t="shared" si="12"/>
        <v>9.8238075000000005E-14</v>
      </c>
      <c r="K28" s="25">
        <f t="shared" si="13"/>
        <v>3.4094550000000001E-15</v>
      </c>
      <c r="L28" s="9">
        <v>4.716465E-15</v>
      </c>
      <c r="M28" s="9">
        <v>1.2471600000000001E-15</v>
      </c>
      <c r="N28" s="25">
        <f t="shared" si="14"/>
        <v>9.3521610000000002E-14</v>
      </c>
      <c r="O28" s="9">
        <f t="shared" si="15"/>
        <v>3.6303982512425548E-15</v>
      </c>
      <c r="P28" s="16"/>
      <c r="Q28" s="26">
        <f t="shared" si="5"/>
        <v>3.8818816862140788E-2</v>
      </c>
      <c r="R28" s="1" t="s">
        <v>1</v>
      </c>
      <c r="S28"/>
      <c r="T28"/>
      <c r="U28"/>
    </row>
    <row r="29" spans="1:23">
      <c r="C29"/>
      <c r="D29"/>
      <c r="E29" s="31"/>
      <c r="F29" s="31"/>
      <c r="G29" s="31"/>
      <c r="H29" s="31"/>
      <c r="I29" s="24"/>
      <c r="J29"/>
      <c r="K29"/>
      <c r="L29"/>
      <c r="M29"/>
      <c r="N29"/>
      <c r="O29"/>
      <c r="P29"/>
      <c r="Q29"/>
      <c r="R29"/>
      <c r="S29"/>
      <c r="T29"/>
      <c r="U29"/>
    </row>
    <row r="30" spans="1:23">
      <c r="C30"/>
      <c r="D30"/>
      <c r="E30" s="31"/>
      <c r="F30" s="31"/>
      <c r="G30" s="31"/>
      <c r="H30" s="31"/>
      <c r="I30" s="24"/>
      <c r="J30"/>
      <c r="K30"/>
      <c r="L30"/>
      <c r="M30"/>
      <c r="N30"/>
      <c r="O30"/>
      <c r="P30"/>
      <c r="Q30"/>
      <c r="R30"/>
      <c r="S30"/>
      <c r="T30"/>
      <c r="U30"/>
    </row>
    <row r="31" spans="1:23">
      <c r="C31" s="32" t="s">
        <v>59</v>
      </c>
      <c r="D31" s="32" t="s">
        <v>60</v>
      </c>
      <c r="E31" s="32" t="s">
        <v>61</v>
      </c>
      <c r="F31" s="31"/>
      <c r="G31" s="31"/>
      <c r="H31" s="31"/>
      <c r="I31" s="24"/>
      <c r="J31"/>
      <c r="K31"/>
      <c r="L31"/>
      <c r="M31"/>
      <c r="N31"/>
      <c r="O31"/>
      <c r="P31"/>
      <c r="Q31"/>
      <c r="R31"/>
      <c r="S31"/>
      <c r="T31"/>
      <c r="U31"/>
    </row>
    <row r="32" spans="1:23">
      <c r="C32" s="33" t="s">
        <v>45</v>
      </c>
      <c r="D32" s="31" t="s">
        <v>46</v>
      </c>
      <c r="E32" s="34">
        <v>18.7038136</v>
      </c>
      <c r="F32" s="34">
        <v>18.067565900000002</v>
      </c>
      <c r="G32" s="34">
        <v>17.702545199999999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3:20">
      <c r="C33" s="33" t="s">
        <v>47</v>
      </c>
      <c r="D33" s="31" t="s">
        <v>48</v>
      </c>
      <c r="E33" s="34">
        <v>9.8827572000000004</v>
      </c>
      <c r="F33" s="34">
        <v>7.0991692999999998</v>
      </c>
      <c r="G33" s="34">
        <v>5.5631031999999996</v>
      </c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3:20">
      <c r="C34" s="33" t="s">
        <v>49</v>
      </c>
      <c r="D34" s="31" t="s">
        <v>50</v>
      </c>
      <c r="E34" s="34">
        <v>5.9562863999999998</v>
      </c>
      <c r="F34" s="34">
        <v>3.9979068999999998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3:20">
      <c r="C35" s="33" t="s">
        <v>51</v>
      </c>
      <c r="D35" s="31" t="s">
        <v>52</v>
      </c>
      <c r="E35" s="34">
        <v>3.5062864</v>
      </c>
      <c r="F35" s="34">
        <v>2.3715565000000001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3:20">
      <c r="C36" s="33" t="s">
        <v>53</v>
      </c>
      <c r="D36" s="31" t="s">
        <v>54</v>
      </c>
      <c r="E36" s="34">
        <v>19.092859300000001</v>
      </c>
      <c r="F36" s="34">
        <v>18.1859875</v>
      </c>
      <c r="G36" s="34">
        <v>18.417818100000002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3:20">
      <c r="C37" s="33" t="s">
        <v>55</v>
      </c>
      <c r="D37" s="31" t="s">
        <v>56</v>
      </c>
      <c r="E37" s="34">
        <v>17.538927099999999</v>
      </c>
      <c r="F37" s="34">
        <v>14.9488001</v>
      </c>
      <c r="G37" s="34">
        <v>13.081138599999999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3:20">
      <c r="C38" s="33" t="s">
        <v>57</v>
      </c>
      <c r="D38" s="31" t="s">
        <v>58</v>
      </c>
      <c r="E38" s="34">
        <v>15.810535399999999</v>
      </c>
      <c r="F38" s="34">
        <v>15.477539999999999</v>
      </c>
      <c r="G38" s="34">
        <v>14.393707300000001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40" spans="3:20">
      <c r="C40" s="33" t="s">
        <v>38</v>
      </c>
      <c r="D40" s="31" t="s">
        <v>62</v>
      </c>
      <c r="E40" s="34">
        <v>20.555429499999999</v>
      </c>
      <c r="F40" s="34">
        <v>19.7872314</v>
      </c>
      <c r="G40" s="34">
        <v>21.377782799999999</v>
      </c>
      <c r="H40" s="34">
        <v>17.472619999999999</v>
      </c>
      <c r="I40" s="34">
        <v>17.6743889</v>
      </c>
      <c r="J40" s="34">
        <v>18.240243899999999</v>
      </c>
      <c r="K40"/>
      <c r="L40"/>
      <c r="M40"/>
      <c r="N40"/>
      <c r="O40"/>
      <c r="P40"/>
      <c r="Q40"/>
      <c r="R40"/>
    </row>
    <row r="41" spans="3:20">
      <c r="C41" s="33" t="s">
        <v>38</v>
      </c>
      <c r="D41" s="31" t="s">
        <v>39</v>
      </c>
      <c r="E41" s="34">
        <v>19.292202</v>
      </c>
      <c r="F41" s="34">
        <v>18.4298687</v>
      </c>
      <c r="G41" s="34">
        <v>19.7802601</v>
      </c>
      <c r="H41" s="34">
        <v>19.158229800000001</v>
      </c>
      <c r="I41" s="34">
        <v>18.910259199999999</v>
      </c>
      <c r="J41" s="34">
        <v>18.5240936</v>
      </c>
      <c r="K41"/>
      <c r="L41"/>
      <c r="M41"/>
      <c r="N41"/>
      <c r="O41"/>
      <c r="P41"/>
      <c r="Q41"/>
      <c r="R41"/>
    </row>
    <row r="42" spans="3:20">
      <c r="C42" s="33" t="s">
        <v>38</v>
      </c>
      <c r="D42" s="31" t="s">
        <v>40</v>
      </c>
      <c r="E42" s="34">
        <v>18.4814796</v>
      </c>
      <c r="F42" s="34">
        <v>18.423748</v>
      </c>
      <c r="G42" s="34">
        <v>19.942663199999998</v>
      </c>
      <c r="H42" s="34">
        <v>19.144157400000001</v>
      </c>
      <c r="I42" s="34">
        <v>20.1460495</v>
      </c>
      <c r="J42" s="34">
        <v>20.016052200000001</v>
      </c>
      <c r="K42" s="34">
        <v>18.706026099999999</v>
      </c>
      <c r="L42"/>
      <c r="M42"/>
      <c r="N42"/>
      <c r="O42"/>
      <c r="P42"/>
      <c r="Q42"/>
      <c r="R42"/>
    </row>
    <row r="43" spans="3:20">
      <c r="C43" s="33" t="s">
        <v>27</v>
      </c>
      <c r="D43" s="31" t="s">
        <v>63</v>
      </c>
      <c r="E43" s="34">
        <v>21.381998100000001</v>
      </c>
      <c r="F43" s="34">
        <v>20.764701800000001</v>
      </c>
      <c r="G43" s="34">
        <v>24.186954499999999</v>
      </c>
      <c r="H43" s="34">
        <v>24.2630424</v>
      </c>
      <c r="I43" s="34">
        <v>20.395347600000001</v>
      </c>
      <c r="J43" s="34">
        <v>20.047725700000001</v>
      </c>
      <c r="K43" s="34">
        <v>20.788097400000002</v>
      </c>
      <c r="L43"/>
      <c r="M43"/>
      <c r="N43"/>
      <c r="O43"/>
      <c r="P43"/>
      <c r="Q43"/>
      <c r="R43"/>
    </row>
    <row r="44" spans="3:20">
      <c r="C44" s="33" t="s">
        <v>27</v>
      </c>
      <c r="D44" s="31" t="s">
        <v>64</v>
      </c>
      <c r="E44" s="34">
        <v>12.024999599999999</v>
      </c>
      <c r="F44" s="34">
        <v>21.711998000000001</v>
      </c>
      <c r="G44" s="34">
        <v>22.754167599999999</v>
      </c>
      <c r="H44" s="34">
        <v>19.797777199999999</v>
      </c>
      <c r="I44" s="34">
        <v>19.956819500000002</v>
      </c>
      <c r="J44" s="34">
        <v>20.14884</v>
      </c>
      <c r="K44"/>
      <c r="L44"/>
      <c r="M44"/>
      <c r="N44"/>
      <c r="O44"/>
      <c r="P44"/>
      <c r="Q44"/>
      <c r="R44"/>
    </row>
    <row r="45" spans="3:20">
      <c r="C45" s="33" t="s">
        <v>27</v>
      </c>
      <c r="D45" s="31" t="s">
        <v>28</v>
      </c>
      <c r="E45" s="34">
        <v>19.373805999999998</v>
      </c>
      <c r="F45" s="34">
        <v>20.7924957</v>
      </c>
      <c r="G45" s="34">
        <v>20.128568600000001</v>
      </c>
      <c r="H45" s="34">
        <v>20.390476199999998</v>
      </c>
      <c r="I45" s="34">
        <v>20.645454399999998</v>
      </c>
      <c r="J45" s="34">
        <v>19.8227291</v>
      </c>
      <c r="K45" s="34">
        <v>19.639999400000001</v>
      </c>
      <c r="L45" s="34">
        <v>19.7090855</v>
      </c>
      <c r="M45" s="34">
        <v>19.445651999999999</v>
      </c>
      <c r="N45" s="34">
        <v>20.413953800000002</v>
      </c>
      <c r="O45" s="34">
        <v>19.877779</v>
      </c>
      <c r="P45" s="34">
        <v>20.504543300000002</v>
      </c>
      <c r="Q45" s="34">
        <v>20.9749947</v>
      </c>
      <c r="R45"/>
    </row>
    <row r="46" spans="3:20">
      <c r="C46" s="33" t="s">
        <v>27</v>
      </c>
      <c r="D46" s="31" t="s">
        <v>29</v>
      </c>
      <c r="E46" s="34">
        <v>22.238458600000001</v>
      </c>
      <c r="F46" s="34">
        <v>21.3153839</v>
      </c>
      <c r="G46" s="34">
        <v>21.328199399999999</v>
      </c>
      <c r="H46" s="34">
        <v>21.335710500000001</v>
      </c>
      <c r="I46" s="34">
        <v>22.1589718</v>
      </c>
      <c r="J46" s="34">
        <v>21.974359499999998</v>
      </c>
      <c r="K46" s="34">
        <v>20.4097595</v>
      </c>
      <c r="L46" s="34">
        <v>21.334999100000001</v>
      </c>
      <c r="M46" s="34">
        <v>20.431818</v>
      </c>
      <c r="N46" s="34">
        <v>19.739997899999999</v>
      </c>
      <c r="O46" s="34">
        <v>19.9266644</v>
      </c>
      <c r="P46" s="34">
        <v>19.645452500000001</v>
      </c>
      <c r="Q46" s="34">
        <v>20.159086200000001</v>
      </c>
      <c r="R46" s="34">
        <v>14.7016125</v>
      </c>
    </row>
    <row r="47" spans="3:20">
      <c r="C47" s="33" t="s">
        <v>27</v>
      </c>
      <c r="D47" s="31" t="s">
        <v>30</v>
      </c>
      <c r="E47" s="34">
        <v>22.842103999999999</v>
      </c>
      <c r="F47" s="34">
        <v>21.4487743</v>
      </c>
      <c r="G47" s="34">
        <v>21.8390217</v>
      </c>
      <c r="H47" s="34">
        <v>22.362499199999998</v>
      </c>
      <c r="I47" s="34">
        <v>21.688095100000002</v>
      </c>
      <c r="J47" s="34">
        <v>20.350000399999999</v>
      </c>
      <c r="K47" s="34">
        <v>20.6418629</v>
      </c>
      <c r="L47" s="34">
        <v>20.186363199999999</v>
      </c>
      <c r="M47" s="34">
        <v>20.4767437</v>
      </c>
      <c r="N47" s="34">
        <v>20.2555561</v>
      </c>
      <c r="O47" s="34">
        <v>20.375</v>
      </c>
      <c r="P47"/>
      <c r="Q47"/>
      <c r="R47"/>
    </row>
    <row r="48" spans="3:20">
      <c r="C48" s="33" t="s">
        <v>27</v>
      </c>
      <c r="D48" s="31" t="s">
        <v>31</v>
      </c>
      <c r="E48" s="34">
        <v>20.043901399999999</v>
      </c>
      <c r="F48" s="34">
        <v>20.5536575</v>
      </c>
      <c r="G48" s="34">
        <v>20.862789200000002</v>
      </c>
      <c r="H48" s="34">
        <v>20.395452500000001</v>
      </c>
      <c r="I48" s="34">
        <v>20.942853899999999</v>
      </c>
      <c r="J48" s="34">
        <v>20.0386372</v>
      </c>
      <c r="K48" s="34">
        <v>20.677272800000001</v>
      </c>
      <c r="L48" s="34">
        <v>20.958137499999999</v>
      </c>
      <c r="M48" s="34">
        <v>21.474416699999999</v>
      </c>
      <c r="N48" s="34">
        <v>21.566671400000001</v>
      </c>
      <c r="O48" s="34">
        <v>20.322725299999998</v>
      </c>
      <c r="P48" s="34">
        <v>19.960002899999999</v>
      </c>
      <c r="Q48" s="34">
        <v>20.929544400000001</v>
      </c>
      <c r="R48"/>
    </row>
    <row r="49" spans="3:18">
      <c r="C49" s="33" t="s">
        <v>27</v>
      </c>
      <c r="D49" s="31" t="s">
        <v>32</v>
      </c>
      <c r="E49" s="34">
        <v>22.605264699999999</v>
      </c>
      <c r="F49" s="34">
        <v>21.1166649</v>
      </c>
      <c r="G49" s="34">
        <v>20.546508800000002</v>
      </c>
      <c r="H49" s="34">
        <v>21.934146899999998</v>
      </c>
      <c r="I49" s="34">
        <v>21.347618099999998</v>
      </c>
      <c r="J49" s="34">
        <v>21.437208200000001</v>
      </c>
      <c r="K49" s="34">
        <v>22.041461900000002</v>
      </c>
      <c r="L49" s="34">
        <v>22.9179478</v>
      </c>
      <c r="M49" s="34">
        <v>21.807312</v>
      </c>
      <c r="N49" s="34">
        <v>21.781396900000001</v>
      </c>
      <c r="O49" s="34">
        <v>22.707317400000001</v>
      </c>
      <c r="P49"/>
      <c r="Q49"/>
      <c r="R49"/>
    </row>
    <row r="50" spans="3:18">
      <c r="C50" s="33" t="s">
        <v>27</v>
      </c>
      <c r="D50" s="31" t="s">
        <v>33</v>
      </c>
      <c r="E50" s="34">
        <v>22.0899982</v>
      </c>
      <c r="F50" s="34">
        <v>20.4295425</v>
      </c>
      <c r="G50" s="34">
        <v>20.1466675</v>
      </c>
      <c r="H50" s="34">
        <v>20.802324299999999</v>
      </c>
      <c r="I50" s="34">
        <v>19.526658999999999</v>
      </c>
      <c r="J50" s="34">
        <v>19.479997600000001</v>
      </c>
      <c r="K50" s="34">
        <v>19.581817600000001</v>
      </c>
      <c r="L50" s="34">
        <v>20.0272732</v>
      </c>
      <c r="M50" s="34">
        <v>20.100000399999999</v>
      </c>
      <c r="N50" s="34">
        <v>20.072725299999998</v>
      </c>
      <c r="O50" s="34">
        <v>19.931112299999999</v>
      </c>
      <c r="P50" s="34">
        <v>18.489797599999999</v>
      </c>
      <c r="Q50"/>
      <c r="R50"/>
    </row>
    <row r="51" spans="3:18">
      <c r="C51" s="33" t="s">
        <v>27</v>
      </c>
      <c r="D51" s="31" t="s">
        <v>34</v>
      </c>
      <c r="E51" s="34">
        <v>19.476190599999999</v>
      </c>
      <c r="F51" s="34">
        <v>19.355813999999999</v>
      </c>
      <c r="G51" s="34">
        <v>19.6954517</v>
      </c>
      <c r="H51" s="34">
        <v>19.688371700000001</v>
      </c>
      <c r="I51" s="34">
        <v>20.621427499999999</v>
      </c>
      <c r="J51" s="34">
        <v>19.577779799999998</v>
      </c>
      <c r="K51" s="34">
        <v>20.293180499999998</v>
      </c>
      <c r="L51" s="34">
        <v>20.116279599999999</v>
      </c>
      <c r="M51" s="34">
        <v>20.2441864</v>
      </c>
      <c r="N51"/>
      <c r="O51"/>
      <c r="P51"/>
      <c r="Q51"/>
      <c r="R51"/>
    </row>
    <row r="52" spans="3:18">
      <c r="C52" s="33" t="s">
        <v>35</v>
      </c>
      <c r="D52" s="31" t="s">
        <v>65</v>
      </c>
      <c r="E52" s="34">
        <v>31.936111499999999</v>
      </c>
      <c r="F52" s="34">
        <v>29.25844</v>
      </c>
      <c r="G52" s="34">
        <v>28.962354699999999</v>
      </c>
      <c r="H52" s="34">
        <v>23.368295700000001</v>
      </c>
      <c r="I52" s="34">
        <v>22.463625</v>
      </c>
      <c r="J52" s="34">
        <v>21.75</v>
      </c>
      <c r="K52"/>
      <c r="L52"/>
      <c r="M52"/>
      <c r="N52"/>
      <c r="O52"/>
      <c r="P52"/>
      <c r="Q52"/>
      <c r="R52"/>
    </row>
    <row r="53" spans="3:18">
      <c r="C53" s="33" t="s">
        <v>35</v>
      </c>
      <c r="D53" s="31" t="s">
        <v>36</v>
      </c>
      <c r="E53" s="34">
        <v>23.4864845</v>
      </c>
      <c r="F53" s="34">
        <v>20.388370500000001</v>
      </c>
      <c r="G53" s="34">
        <v>21.365907700000001</v>
      </c>
      <c r="H53" s="34">
        <v>21.374996199999998</v>
      </c>
      <c r="I53" s="34">
        <v>21.733331700000001</v>
      </c>
      <c r="J53" s="34">
        <v>21.536363600000001</v>
      </c>
      <c r="K53"/>
      <c r="L53"/>
      <c r="M53"/>
      <c r="N53"/>
      <c r="O53"/>
      <c r="P53"/>
      <c r="Q53"/>
      <c r="R53"/>
    </row>
    <row r="54" spans="3:18">
      <c r="C54" s="33" t="s">
        <v>35</v>
      </c>
      <c r="D54" s="31" t="s">
        <v>37</v>
      </c>
      <c r="E54" s="34">
        <v>23.7428551</v>
      </c>
      <c r="F54" s="34">
        <v>20.953485499999999</v>
      </c>
      <c r="G54" s="34">
        <v>21.497776000000002</v>
      </c>
      <c r="H54" s="34">
        <v>21.4749947</v>
      </c>
      <c r="I54" s="34">
        <v>19.931818</v>
      </c>
      <c r="J54" s="34">
        <v>20.952085499999999</v>
      </c>
      <c r="K54" s="34">
        <v>20.4888859</v>
      </c>
      <c r="L54" s="34">
        <v>21.0644417</v>
      </c>
      <c r="M54"/>
      <c r="N54"/>
      <c r="O54"/>
      <c r="P54"/>
      <c r="Q54"/>
      <c r="R54"/>
    </row>
    <row r="55" spans="3:18">
      <c r="C55" s="33" t="s">
        <v>41</v>
      </c>
      <c r="D55" s="31" t="s">
        <v>66</v>
      </c>
      <c r="E55" s="34">
        <v>11.029030799999999</v>
      </c>
      <c r="F55" s="34">
        <v>10.294028300000001</v>
      </c>
      <c r="G55" s="34">
        <v>9.5324325999999999</v>
      </c>
      <c r="H55"/>
      <c r="I55"/>
      <c r="J55"/>
      <c r="K55"/>
      <c r="L55"/>
      <c r="M55"/>
      <c r="N55"/>
      <c r="O55"/>
      <c r="P55"/>
      <c r="Q55"/>
      <c r="R55"/>
    </row>
    <row r="56" spans="3:18">
      <c r="C56" s="33" t="s">
        <v>41</v>
      </c>
      <c r="D56" s="31" t="s">
        <v>67</v>
      </c>
      <c r="E56" s="34">
        <v>22.533334700000001</v>
      </c>
      <c r="F56" s="34">
        <v>23.4156227</v>
      </c>
      <c r="G56" s="34">
        <v>23.7294102</v>
      </c>
      <c r="H56" s="34">
        <v>23.990621600000001</v>
      </c>
      <c r="I56" s="34">
        <v>23.568746600000001</v>
      </c>
      <c r="J56" s="34">
        <v>16.0349979</v>
      </c>
      <c r="K56"/>
      <c r="L56"/>
      <c r="M56"/>
      <c r="N56"/>
      <c r="O56"/>
      <c r="P56"/>
      <c r="Q56"/>
      <c r="R56"/>
    </row>
    <row r="57" spans="3:18">
      <c r="C57" s="33" t="s">
        <v>41</v>
      </c>
      <c r="D57" s="31" t="s">
        <v>68</v>
      </c>
      <c r="E57" s="34">
        <v>22.2696991</v>
      </c>
      <c r="F57" s="34">
        <v>21.615150499999999</v>
      </c>
      <c r="G57" s="34">
        <v>23.453125</v>
      </c>
      <c r="H57" s="34">
        <v>19.121875800000002</v>
      </c>
      <c r="I57" s="34">
        <v>20.4833298</v>
      </c>
      <c r="J57" s="34">
        <v>20.1866646</v>
      </c>
      <c r="K57"/>
      <c r="L57"/>
      <c r="M57"/>
      <c r="N57"/>
      <c r="O57"/>
      <c r="P57"/>
      <c r="Q57"/>
      <c r="R57"/>
    </row>
    <row r="58" spans="3:18">
      <c r="C58" s="33" t="s">
        <v>41</v>
      </c>
      <c r="D58" s="31" t="s">
        <v>42</v>
      </c>
      <c r="E58" s="34">
        <v>22.369230300000002</v>
      </c>
      <c r="F58" s="34">
        <v>21.6038456</v>
      </c>
      <c r="G58" s="34">
        <v>21.382759100000001</v>
      </c>
      <c r="H58" s="34">
        <v>21.437929199999999</v>
      </c>
      <c r="I58" s="34">
        <v>21.610712100000001</v>
      </c>
      <c r="J58" s="34">
        <v>21.803571699999999</v>
      </c>
      <c r="K58"/>
      <c r="L58"/>
      <c r="M58"/>
      <c r="N58"/>
      <c r="O58"/>
      <c r="P58"/>
      <c r="Q58"/>
      <c r="R58"/>
    </row>
    <row r="59" spans="3:18">
      <c r="C59" s="33" t="s">
        <v>41</v>
      </c>
      <c r="D59" s="31" t="s">
        <v>43</v>
      </c>
      <c r="E59" s="34">
        <v>21.129629099999999</v>
      </c>
      <c r="F59" s="34">
        <v>20.575002699999999</v>
      </c>
      <c r="G59" s="34">
        <v>20.5034466</v>
      </c>
      <c r="H59" s="34">
        <v>20.1857185</v>
      </c>
      <c r="I59" s="34">
        <v>20.842855499999999</v>
      </c>
      <c r="J59" s="34">
        <v>20.846427899999998</v>
      </c>
      <c r="K59" s="34">
        <v>20.8321419</v>
      </c>
      <c r="L59"/>
      <c r="M59"/>
      <c r="N59"/>
      <c r="O59"/>
      <c r="P59"/>
      <c r="Q59"/>
      <c r="R59"/>
    </row>
  </sheetData>
  <printOptions gridLines="1"/>
  <pageMargins left="0.75000000000000011" right="0.75000000000000011" top="1" bottom="1" header="0.5" footer="0.5"/>
  <pageSetup scale="56" orientation="landscape" horizontalDpi="4294967292" verticalDpi="4294967292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 13-11-14 14h23 BlisniukBalco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Susan R.</dc:creator>
  <cp:lastModifiedBy>Zimmerman, Susan R.</cp:lastModifiedBy>
  <dcterms:created xsi:type="dcterms:W3CDTF">2013-11-25T23:07:48Z</dcterms:created>
  <dcterms:modified xsi:type="dcterms:W3CDTF">2013-11-25T23:10:06Z</dcterms:modified>
</cp:coreProperties>
</file>