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3913"/>
  <workbookPr showInkAnnotation="0" autoCompressPictures="0"/>
  <bookViews>
    <workbookView xWindow="0" yWindow="0" windowWidth="40720" windowHeight="24040" tabRatio="500"/>
  </bookViews>
  <sheets>
    <sheet name="BE 13-11-18 03h27 Stone_Balco" sheetId="1" r:id="rId1"/>
  </sheets>
  <definedNames>
    <definedName name="BE_ratio1" localSheetId="0">'BE 13-11-18 03h27 Stone_Balco'!$J$9:$J$39</definedName>
    <definedName name="bkdg_error" localSheetId="0">'BE 13-11-18 03h27 Stone_Balco'!$M$9:$M$1048576</definedName>
    <definedName name="bkgd_error" localSheetId="0">'BE 13-11-18 03h27 Stone_Balco'!$M$9:$M$39</definedName>
    <definedName name="bkgd_ratio" localSheetId="0">'BE 13-11-18 03h27 Stone_Balco'!$L$9:$L$39</definedName>
    <definedName name="ERROR" localSheetId="0">'BE 13-11-18 03h27 Stone_Balco'!$O$9:$O$39</definedName>
    <definedName name="exterror" localSheetId="0">'BE 13-11-18 03h27 Stone_Balco'!$H$9:$H$39</definedName>
    <definedName name="interror" localSheetId="0">'BE 13-11-18 03h27 Stone_Balco'!$G$9:$G$39</definedName>
    <definedName name="_xlnm.Print_Titles" localSheetId="0">'BE 13-11-18 03h27 Stone_Balco'!$6:$8</definedName>
    <definedName name="r_to_rstd" localSheetId="0">'BE 13-11-18 03h27 Stone_Balco'!$F$9:$F$39</definedName>
    <definedName name="RATIO" localSheetId="0">'BE 13-11-18 03h27 Stone_Balco'!$N$9:$N$39</definedName>
    <definedName name="ratio_err1" localSheetId="0">'BE 13-11-18 03h27 Stone_Balco'!$K$9:$K$39</definedName>
    <definedName name="std_" localSheetId="0">'BE 13-11-18 03h27 Stone_Balco'!$D$2</definedName>
    <definedName name="std_bkgd" localSheetId="0">'BE 13-11-18 03h27 Stone_Balco'!$D$3</definedName>
    <definedName name="Truefrac" localSheetId="0">'BE 13-11-18 03h27 Stone_Balco'!$I$9:$I$39</definedName>
    <definedName name="xxxx" localSheetId="0">'BE 13-11-18 03h27 Stone_Balco'!$J$9:$J$22</definedName>
  </definedName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39" i="1" l="1"/>
  <c r="O39" i="1"/>
  <c r="J39" i="1"/>
  <c r="N39" i="1"/>
  <c r="Q39" i="1"/>
  <c r="K38" i="1"/>
  <c r="O38" i="1"/>
  <c r="J38" i="1"/>
  <c r="N38" i="1"/>
  <c r="Q38" i="1"/>
  <c r="K37" i="1"/>
  <c r="O37" i="1"/>
  <c r="J37" i="1"/>
  <c r="N37" i="1"/>
  <c r="Q37" i="1"/>
  <c r="K36" i="1"/>
  <c r="O36" i="1"/>
  <c r="J36" i="1"/>
  <c r="N36" i="1"/>
  <c r="Q36" i="1"/>
  <c r="K35" i="1"/>
  <c r="O35" i="1"/>
  <c r="J35" i="1"/>
  <c r="N35" i="1"/>
  <c r="Q35" i="1"/>
  <c r="K34" i="1"/>
  <c r="O34" i="1"/>
  <c r="J34" i="1"/>
  <c r="N34" i="1"/>
  <c r="Q34" i="1"/>
  <c r="K33" i="1"/>
  <c r="O33" i="1"/>
  <c r="J33" i="1"/>
  <c r="N33" i="1"/>
  <c r="Q33" i="1"/>
  <c r="K32" i="1"/>
  <c r="O32" i="1"/>
  <c r="J32" i="1"/>
  <c r="N32" i="1"/>
  <c r="Q32" i="1"/>
  <c r="K31" i="1"/>
  <c r="O31" i="1"/>
  <c r="J31" i="1"/>
  <c r="N31" i="1"/>
  <c r="Q31" i="1"/>
  <c r="K30" i="1"/>
  <c r="O30" i="1"/>
  <c r="J30" i="1"/>
  <c r="N30" i="1"/>
  <c r="Q30" i="1"/>
  <c r="K29" i="1"/>
  <c r="O29" i="1"/>
  <c r="J29" i="1"/>
  <c r="N29" i="1"/>
  <c r="Q29" i="1"/>
  <c r="K28" i="1"/>
  <c r="O28" i="1"/>
  <c r="J28" i="1"/>
  <c r="N28" i="1"/>
  <c r="Q28" i="1"/>
  <c r="K27" i="1"/>
  <c r="O27" i="1"/>
  <c r="J27" i="1"/>
  <c r="N27" i="1"/>
  <c r="Q27" i="1"/>
  <c r="K26" i="1"/>
  <c r="O26" i="1"/>
  <c r="J26" i="1"/>
  <c r="N26" i="1"/>
  <c r="Q26" i="1"/>
  <c r="K25" i="1"/>
  <c r="O25" i="1"/>
  <c r="J25" i="1"/>
  <c r="N25" i="1"/>
  <c r="Q25" i="1"/>
  <c r="K24" i="1"/>
  <c r="O24" i="1"/>
  <c r="J24" i="1"/>
  <c r="N24" i="1"/>
  <c r="Q24" i="1"/>
  <c r="K23" i="1"/>
  <c r="O23" i="1"/>
  <c r="J23" i="1"/>
  <c r="N23" i="1"/>
  <c r="Q23" i="1"/>
  <c r="K22" i="1"/>
  <c r="O22" i="1"/>
  <c r="J22" i="1"/>
  <c r="N22" i="1"/>
  <c r="Q22" i="1"/>
  <c r="P22" i="1"/>
  <c r="K21" i="1"/>
  <c r="O21" i="1"/>
  <c r="J21" i="1"/>
  <c r="N21" i="1"/>
  <c r="Q21" i="1"/>
  <c r="P21" i="1"/>
  <c r="K20" i="1"/>
  <c r="O20" i="1"/>
  <c r="J20" i="1"/>
  <c r="N20" i="1"/>
  <c r="Q20" i="1"/>
  <c r="P20" i="1"/>
  <c r="K19" i="1"/>
  <c r="O19" i="1"/>
  <c r="J19" i="1"/>
  <c r="N19" i="1"/>
  <c r="Q19" i="1"/>
  <c r="P19" i="1"/>
  <c r="K18" i="1"/>
  <c r="O18" i="1"/>
  <c r="J18" i="1"/>
  <c r="N18" i="1"/>
  <c r="Q18" i="1"/>
  <c r="P18" i="1"/>
  <c r="K17" i="1"/>
  <c r="O17" i="1"/>
  <c r="J17" i="1"/>
  <c r="N17" i="1"/>
  <c r="Q17" i="1"/>
  <c r="P17" i="1"/>
  <c r="K16" i="1"/>
  <c r="O16" i="1"/>
  <c r="J16" i="1"/>
  <c r="N16" i="1"/>
  <c r="Q16" i="1"/>
  <c r="P16" i="1"/>
  <c r="K15" i="1"/>
  <c r="O15" i="1"/>
  <c r="J15" i="1"/>
  <c r="N15" i="1"/>
  <c r="Q15" i="1"/>
  <c r="P15" i="1"/>
  <c r="K14" i="1"/>
  <c r="O14" i="1"/>
  <c r="J14" i="1"/>
  <c r="N14" i="1"/>
  <c r="Q14" i="1"/>
  <c r="P14" i="1"/>
  <c r="K13" i="1"/>
  <c r="O13" i="1"/>
  <c r="J13" i="1"/>
  <c r="N13" i="1"/>
  <c r="Q13" i="1"/>
  <c r="P13" i="1"/>
  <c r="K12" i="1"/>
  <c r="O12" i="1"/>
  <c r="J12" i="1"/>
  <c r="N12" i="1"/>
  <c r="Q12" i="1"/>
  <c r="P12" i="1"/>
  <c r="K11" i="1"/>
  <c r="O11" i="1"/>
  <c r="J11" i="1"/>
  <c r="N11" i="1"/>
  <c r="Q11" i="1"/>
  <c r="P11" i="1"/>
  <c r="K10" i="1"/>
  <c r="O10" i="1"/>
  <c r="J10" i="1"/>
  <c r="N10" i="1"/>
  <c r="Q10" i="1"/>
  <c r="P10" i="1"/>
  <c r="K9" i="1"/>
  <c r="O9" i="1"/>
  <c r="J9" i="1"/>
  <c r="N9" i="1"/>
  <c r="Q9" i="1"/>
  <c r="P9" i="1"/>
</calcChain>
</file>

<file path=xl/sharedStrings.xml><?xml version="1.0" encoding="utf-8"?>
<sst xmlns="http://schemas.openxmlformats.org/spreadsheetml/2006/main" count="216" uniqueCount="83">
  <si>
    <t>Standard used for normalization:</t>
  </si>
  <si>
    <t>07KNSTD3110</t>
  </si>
  <si>
    <t xml:space="preserve"> </t>
  </si>
  <si>
    <t>10/9 ratio for standard =</t>
  </si>
  <si>
    <t>Carrier background for stds=</t>
  </si>
  <si>
    <t>Boron correction factor =</t>
  </si>
  <si>
    <t>(1.0±0.1)x10^-4</t>
  </si>
  <si>
    <t xml:space="preserve">     10Be/9Be RATIO</t>
  </si>
  <si>
    <t xml:space="preserve">  10Be/9Be RATIO</t>
  </si>
  <si>
    <t>( CORRECTED FOR BORON)</t>
  </si>
  <si>
    <t xml:space="preserve">   (SAMPLE BKGD)</t>
  </si>
  <si>
    <t xml:space="preserve">    (CORR. FOR BKGDS)</t>
  </si>
  <si>
    <t>DATE</t>
  </si>
  <si>
    <t>SAMPLE NAME</t>
  </si>
  <si>
    <t>CAMS #</t>
  </si>
  <si>
    <t>runs</t>
  </si>
  <si>
    <t>r_to_rstd</t>
  </si>
  <si>
    <t>interror</t>
  </si>
  <si>
    <t>exterror</t>
  </si>
  <si>
    <t>Truefrac</t>
  </si>
  <si>
    <t>BE_ratio1</t>
  </si>
  <si>
    <t>ratio_err1</t>
  </si>
  <si>
    <t>bkgd_ratio</t>
  </si>
  <si>
    <t>bkgd_error</t>
  </si>
  <si>
    <t>RATIO</t>
  </si>
  <si>
    <t>ERROR</t>
  </si>
  <si>
    <t>STANDARD</t>
  </si>
  <si>
    <t>KNSTD 3110</t>
  </si>
  <si>
    <t>BE36213</t>
  </si>
  <si>
    <t>BE36214</t>
  </si>
  <si>
    <t>BE36215</t>
  </si>
  <si>
    <t>BE36216</t>
  </si>
  <si>
    <t>BE36217</t>
  </si>
  <si>
    <t>BE36218</t>
  </si>
  <si>
    <t>BE36219</t>
  </si>
  <si>
    <t>BE36220</t>
  </si>
  <si>
    <t>KNSTD 549</t>
  </si>
  <si>
    <t>BE36178</t>
  </si>
  <si>
    <t>BE36179</t>
  </si>
  <si>
    <t>KNSTD 1032</t>
  </si>
  <si>
    <t>BE36186</t>
  </si>
  <si>
    <t>BE36187</t>
  </si>
  <si>
    <t>KNSTD 9422</t>
  </si>
  <si>
    <t>BE36237</t>
  </si>
  <si>
    <t>BE36235</t>
  </si>
  <si>
    <t>Stone/Balco</t>
  </si>
  <si>
    <t>11-ATH-205-WNR</t>
  </si>
  <si>
    <t>BE35953</t>
  </si>
  <si>
    <t>11-ATH-211-WNR</t>
  </si>
  <si>
    <t>BE35954</t>
  </si>
  <si>
    <t>11-ATH-214-WNR</t>
  </si>
  <si>
    <t>BE35955</t>
  </si>
  <si>
    <t>11-ATH-218-CRN</t>
  </si>
  <si>
    <t>BE35956</t>
  </si>
  <si>
    <t>11-ATH-222-CRN</t>
  </si>
  <si>
    <t>BE35957</t>
  </si>
  <si>
    <t>11-ATH-224-CRN</t>
  </si>
  <si>
    <t>BE35958</t>
  </si>
  <si>
    <t>11-ATH-225-CRN</t>
  </si>
  <si>
    <t>BE35959</t>
  </si>
  <si>
    <t>11-ATH-226-CRN</t>
  </si>
  <si>
    <t>BE35960</t>
  </si>
  <si>
    <t>11-ATH-228-CRN</t>
  </si>
  <si>
    <t>BE35961</t>
  </si>
  <si>
    <t>11-ATH-235-CRN</t>
  </si>
  <si>
    <t>BE35962</t>
  </si>
  <si>
    <t>11-ATH-240-CRN</t>
  </si>
  <si>
    <t>BE35963</t>
  </si>
  <si>
    <t>11-ATH-268-SML</t>
  </si>
  <si>
    <t>BE35964</t>
  </si>
  <si>
    <t>11-ATH-276-SML</t>
  </si>
  <si>
    <t>BE35965</t>
  </si>
  <si>
    <t>11-ATH-278-SML</t>
  </si>
  <si>
    <t>BE35966</t>
  </si>
  <si>
    <t>11-ATH-302-SML</t>
  </si>
  <si>
    <t>BE35967</t>
  </si>
  <si>
    <t>BATCH-221-BLANK</t>
  </si>
  <si>
    <t>BE35991</t>
  </si>
  <si>
    <t>BATCH-225-BLANK</t>
  </si>
  <si>
    <t>BE35992</t>
  </si>
  <si>
    <t xml:space="preserve">Sample </t>
  </si>
  <si>
    <t>ID</t>
  </si>
  <si>
    <t>Current (microA)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</si>
</sst>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  <numFmt numFmtId="165" formatCode="0.000E-00"/>
    <numFmt numFmtId="166" formatCode="0.0E-00"/>
    <numFmt numFmtId="167" formatCode="0.000E+00"/>
    <numFmt numFmtId="168" formatCode="#.###E-##"/>
    <numFmt numFmtId="169" formatCode="#.#####E-##"/>
    <numFmt numFmtId="170" formatCode="yyyy\.mm\.dd"/>
    <numFmt numFmtId="171" formatCode="d\ mmmm\ yyyy"/>
    <numFmt numFmtId="172" formatCode="0.0%"/>
    <numFmt numFmtId="173" formatCode="0.0"/>
  </numFmts>
  <fonts count="7" x14ac:knownFonts="1">
    <font>
      <sz val="10"/>
      <name val="Verdana"/>
    </font>
    <font>
      <sz val="9"/>
      <name val="Geneva"/>
      <family val="2"/>
    </font>
    <font>
      <sz val="10"/>
      <name val="Verdana"/>
    </font>
    <font>
      <b/>
      <sz val="10"/>
      <name val="Verdana"/>
    </font>
    <font>
      <b/>
      <sz val="9"/>
      <name val="Geneva"/>
    </font>
    <font>
      <b/>
      <sz val="9"/>
      <color rgb="FFFF0000"/>
      <name val="Geneva"/>
    </font>
    <font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8">
    <xf numFmtId="0" fontId="0" fillId="0" borderId="0"/>
    <xf numFmtId="9" fontId="2" fillId="0" borderId="0" applyFont="0" applyFill="0" applyBorder="0" applyAlignment="0" applyProtection="0"/>
    <xf numFmtId="0" fontId="1" fillId="0" borderId="0"/>
    <xf numFmtId="0" fontId="2" fillId="0" borderId="0"/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33">
    <xf numFmtId="0" fontId="0" fillId="0" borderId="0" xfId="0"/>
    <xf numFmtId="0" fontId="1" fillId="0" borderId="0" xfId="2" applyFont="1" applyFill="1"/>
    <xf numFmtId="0" fontId="1" fillId="0" borderId="0" xfId="2" applyFont="1" applyFill="1" applyAlignment="1"/>
    <xf numFmtId="0" fontId="1" fillId="0" borderId="0" xfId="2" applyFont="1" applyFill="1" applyAlignment="1">
      <alignment horizontal="left"/>
    </xf>
    <xf numFmtId="0" fontId="1" fillId="0" borderId="0" xfId="2" applyFont="1" applyFill="1" applyAlignment="1">
      <alignment horizontal="center"/>
    </xf>
    <xf numFmtId="0" fontId="3" fillId="0" borderId="0" xfId="0" applyFont="1" applyFill="1"/>
    <xf numFmtId="164" fontId="4" fillId="0" borderId="0" xfId="2" applyNumberFormat="1" applyFont="1" applyFill="1" applyAlignment="1">
      <alignment horizontal="center"/>
    </xf>
    <xf numFmtId="165" fontId="1" fillId="0" borderId="0" xfId="2" applyNumberFormat="1" applyFont="1" applyFill="1"/>
    <xf numFmtId="166" fontId="1" fillId="0" borderId="0" xfId="2" applyNumberFormat="1" applyFont="1" applyFill="1"/>
    <xf numFmtId="11" fontId="1" fillId="0" borderId="0" xfId="2" applyNumberFormat="1" applyFont="1" applyFill="1" applyAlignment="1">
      <alignment horizontal="center"/>
    </xf>
    <xf numFmtId="11" fontId="1" fillId="0" borderId="0" xfId="2" applyNumberFormat="1" applyFont="1" applyFill="1"/>
    <xf numFmtId="2" fontId="1" fillId="0" borderId="0" xfId="2" applyNumberFormat="1" applyFont="1" applyFill="1" applyAlignment="1">
      <alignment horizontal="center"/>
    </xf>
    <xf numFmtId="167" fontId="1" fillId="0" borderId="0" xfId="2" applyNumberFormat="1" applyFont="1" applyFill="1"/>
    <xf numFmtId="168" fontId="1" fillId="0" borderId="0" xfId="2" applyNumberFormat="1" applyFont="1" applyFill="1" applyAlignment="1">
      <alignment horizontal="left"/>
    </xf>
    <xf numFmtId="169" fontId="1" fillId="0" borderId="0" xfId="2" applyNumberFormat="1" applyFont="1" applyFill="1" applyAlignment="1">
      <alignment horizontal="center"/>
    </xf>
    <xf numFmtId="0" fontId="5" fillId="0" borderId="0" xfId="2" applyFont="1" applyFill="1"/>
    <xf numFmtId="164" fontId="1" fillId="0" borderId="0" xfId="2" applyNumberFormat="1" applyFont="1" applyFill="1" applyAlignment="1">
      <alignment horizontal="center"/>
    </xf>
    <xf numFmtId="0" fontId="1" fillId="0" borderId="0" xfId="0" applyFont="1" applyFill="1" applyAlignment="1">
      <alignment horizontal="left"/>
    </xf>
    <xf numFmtId="0" fontId="1" fillId="0" borderId="0" xfId="0" applyFont="1" applyFill="1" applyAlignment="1">
      <alignment horizontal="center"/>
    </xf>
    <xf numFmtId="0" fontId="1" fillId="0" borderId="0" xfId="0" applyFont="1" applyFill="1"/>
    <xf numFmtId="165" fontId="1" fillId="0" borderId="0" xfId="2" applyNumberFormat="1" applyFont="1" applyFill="1" applyAlignment="1">
      <alignment horizontal="left"/>
    </xf>
    <xf numFmtId="11" fontId="1" fillId="0" borderId="0" xfId="2" applyNumberFormat="1" applyFont="1" applyFill="1" applyAlignment="1">
      <alignment horizontal="left"/>
    </xf>
    <xf numFmtId="170" fontId="1" fillId="0" borderId="0" xfId="2" applyNumberFormat="1" applyFont="1" applyFill="1" applyBorder="1" applyAlignment="1">
      <alignment horizontal="center"/>
    </xf>
    <xf numFmtId="171" fontId="1" fillId="0" borderId="0" xfId="2" applyNumberFormat="1" applyFont="1" applyFill="1" applyBorder="1" applyAlignment="1">
      <alignment horizontal="center"/>
    </xf>
    <xf numFmtId="167" fontId="1" fillId="0" borderId="0" xfId="2" applyNumberFormat="1" applyFont="1" applyFill="1" applyAlignment="1">
      <alignment horizontal="center"/>
    </xf>
    <xf numFmtId="172" fontId="1" fillId="0" borderId="0" xfId="1" applyNumberFormat="1" applyFont="1" applyFill="1"/>
    <xf numFmtId="172" fontId="2" fillId="0" borderId="0" xfId="3" applyNumberFormat="1" applyFont="1" applyFill="1" applyAlignment="1">
      <alignment horizontal="center"/>
    </xf>
    <xf numFmtId="172" fontId="1" fillId="0" borderId="0" xfId="2" applyNumberFormat="1" applyFont="1" applyFill="1" applyAlignment="1">
      <alignment horizontal="center"/>
    </xf>
    <xf numFmtId="10" fontId="2" fillId="0" borderId="0" xfId="3" applyNumberFormat="1" applyFont="1" applyFill="1" applyAlignment="1">
      <alignment horizontal="center"/>
    </xf>
    <xf numFmtId="164" fontId="1" fillId="0" borderId="0" xfId="0" applyNumberFormat="1" applyFont="1" applyFill="1" applyAlignment="1">
      <alignment horizontal="center"/>
    </xf>
    <xf numFmtId="0" fontId="4" fillId="0" borderId="0" xfId="2" applyFont="1" applyFill="1" applyAlignment="1">
      <alignment horizontal="center"/>
    </xf>
    <xf numFmtId="173" fontId="6" fillId="0" borderId="0" xfId="0" applyNumberFormat="1" applyFont="1" applyAlignment="1">
      <alignment horizontal="center"/>
    </xf>
    <xf numFmtId="173" fontId="0" fillId="0" borderId="0" xfId="0" applyNumberFormat="1" applyAlignment="1">
      <alignment horizontal="center"/>
    </xf>
  </cellXfs>
  <cellStyles count="8">
    <cellStyle name="Milliers [0]_BE 09.12.03 11h48 RATIOS" xfId="4"/>
    <cellStyle name="Milliers_BE 09.12.03 11h48 RATIOS" xfId="5"/>
    <cellStyle name="Monétaire [0]_BE 09.12.03 11h48 RATIOS" xfId="6"/>
    <cellStyle name="Monétaire_BE 09.12.03 11h48 RATIOS" xfId="7"/>
    <cellStyle name="Normal" xfId="0" builtinId="0"/>
    <cellStyle name="Normal_BE 08.07.31 16h11 Ratios" xfId="2"/>
    <cellStyle name="Normal_BE 09.12.04 23h48 RATIOS_DHR" xfId="3"/>
    <cellStyle name="Percent" xfId="1" builtinId="5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Y74"/>
  <sheetViews>
    <sheetView tabSelected="1" zoomScale="125" zoomScaleNormal="125" zoomScalePageLayoutView="125" workbookViewId="0">
      <selection activeCell="C23" sqref="C23:C39"/>
    </sheetView>
  </sheetViews>
  <sheetFormatPr baseColWidth="10" defaultColWidth="4.42578125" defaultRowHeight="13" outlineLevelCol="1" x14ac:dyDescent="0"/>
  <cols>
    <col min="1" max="1" width="12.28515625" style="1" customWidth="1" outlineLevel="1"/>
    <col min="2" max="2" width="16.28515625" style="4" customWidth="1"/>
    <col min="3" max="3" width="18.28515625" style="3" bestFit="1" customWidth="1"/>
    <col min="4" max="4" width="8" style="4" bestFit="1" customWidth="1"/>
    <col min="5" max="5" width="6.85546875" style="4" customWidth="1"/>
    <col min="6" max="6" width="10.140625" style="1" bestFit="1" customWidth="1" outlineLevel="1"/>
    <col min="7" max="7" width="10.42578125" style="1" customWidth="1" outlineLevel="1"/>
    <col min="8" max="8" width="10.28515625" style="1" bestFit="1" customWidth="1" outlineLevel="1"/>
    <col min="9" max="9" width="10.140625" style="16" bestFit="1" customWidth="1"/>
    <col min="10" max="10" width="11.5703125" style="7" customWidth="1"/>
    <col min="11" max="11" width="8" style="8" bestFit="1" customWidth="1"/>
    <col min="12" max="12" width="11.140625" style="9" customWidth="1"/>
    <col min="13" max="13" width="7.5703125" style="9" bestFit="1" customWidth="1"/>
    <col min="14" max="14" width="12.28515625" style="7" customWidth="1"/>
    <col min="15" max="15" width="8" style="10" bestFit="1" customWidth="1"/>
    <col min="16" max="16" width="7.42578125" style="4" customWidth="1"/>
    <col min="17" max="17" width="7.140625" style="1" customWidth="1"/>
    <col min="18" max="18" width="10.5703125" style="1" bestFit="1" customWidth="1" outlineLevel="1"/>
    <col min="19" max="19" width="4.42578125" style="11" outlineLevel="1"/>
    <col min="20" max="20" width="8.85546875" style="1" bestFit="1" customWidth="1" outlineLevel="1"/>
    <col min="21" max="21" width="2" style="12" customWidth="1"/>
    <col min="22" max="22" width="12.42578125" style="12" bestFit="1" customWidth="1"/>
    <col min="23" max="23" width="17.42578125" style="1" bestFit="1" customWidth="1"/>
    <col min="24" max="24" width="4.42578125" style="1"/>
    <col min="25" max="25" width="7.85546875" style="1" bestFit="1" customWidth="1"/>
    <col min="26" max="16384" width="4.42578125" style="1"/>
  </cols>
  <sheetData>
    <row r="1" spans="1:23">
      <c r="B1" s="2" t="s">
        <v>0</v>
      </c>
      <c r="E1" s="4" t="s">
        <v>1</v>
      </c>
      <c r="G1" s="5"/>
      <c r="I1" s="6" t="s">
        <v>2</v>
      </c>
    </row>
    <row r="2" spans="1:23">
      <c r="B2" s="2" t="s">
        <v>3</v>
      </c>
      <c r="C2" s="13"/>
      <c r="D2" s="14">
        <v>2.8500000000000002E-12</v>
      </c>
      <c r="I2" s="6"/>
    </row>
    <row r="3" spans="1:23">
      <c r="B3" s="2" t="s">
        <v>4</v>
      </c>
      <c r="C3" s="13"/>
      <c r="D3" s="14"/>
      <c r="G3" s="15"/>
    </row>
    <row r="4" spans="1:23">
      <c r="B4" s="2" t="s">
        <v>5</v>
      </c>
      <c r="C4" s="13"/>
      <c r="D4" s="17" t="s">
        <v>6</v>
      </c>
      <c r="E4" s="18"/>
      <c r="F4" s="19"/>
    </row>
    <row r="5" spans="1:23">
      <c r="B5" s="2"/>
      <c r="C5" s="13"/>
    </row>
    <row r="6" spans="1:23">
      <c r="J6" s="20" t="s">
        <v>7</v>
      </c>
      <c r="L6" s="21" t="s">
        <v>8</v>
      </c>
      <c r="N6" s="7" t="s">
        <v>8</v>
      </c>
    </row>
    <row r="7" spans="1:23">
      <c r="J7" s="20" t="s">
        <v>9</v>
      </c>
      <c r="L7" s="21" t="s">
        <v>10</v>
      </c>
      <c r="N7" s="7" t="s">
        <v>11</v>
      </c>
    </row>
    <row r="8" spans="1:23">
      <c r="B8" s="22" t="s">
        <v>12</v>
      </c>
      <c r="C8" s="3" t="s">
        <v>13</v>
      </c>
      <c r="D8" s="4" t="s">
        <v>14</v>
      </c>
      <c r="E8" s="4" t="s">
        <v>15</v>
      </c>
      <c r="F8" s="1" t="s">
        <v>16</v>
      </c>
      <c r="G8" s="1" t="s">
        <v>17</v>
      </c>
      <c r="H8" s="1" t="s">
        <v>18</v>
      </c>
      <c r="I8" s="16" t="s">
        <v>19</v>
      </c>
      <c r="J8" s="7" t="s">
        <v>20</v>
      </c>
      <c r="K8" s="8" t="s">
        <v>21</v>
      </c>
      <c r="L8" s="9" t="s">
        <v>22</v>
      </c>
      <c r="M8" s="9" t="s">
        <v>23</v>
      </c>
      <c r="N8" s="7" t="s">
        <v>24</v>
      </c>
      <c r="O8" s="10" t="s">
        <v>25</v>
      </c>
      <c r="T8"/>
    </row>
    <row r="9" spans="1:23">
      <c r="A9" s="19" t="s">
        <v>26</v>
      </c>
      <c r="B9" s="23">
        <v>41596</v>
      </c>
      <c r="C9" t="s">
        <v>27</v>
      </c>
      <c r="D9" t="s">
        <v>28</v>
      </c>
      <c r="E9">
        <v>10</v>
      </c>
      <c r="F9">
        <v>0.97682310000000006</v>
      </c>
      <c r="G9">
        <v>4.9167999999999998E-3</v>
      </c>
      <c r="H9">
        <v>6.8608999999999996E-3</v>
      </c>
      <c r="I9">
        <v>0.9998804</v>
      </c>
      <c r="J9" s="24">
        <f t="shared" ref="J9:J22" si="0">r_to_rstd*(std_+std_bkgd)</f>
        <v>2.7839458350000002E-12</v>
      </c>
      <c r="K9" s="24">
        <f t="shared" ref="K9:K16" si="1">std_*MAX(G9,H9)</f>
        <v>1.9553565000000001E-14</v>
      </c>
      <c r="N9" s="24">
        <f>(BE_ratio1-bkgd_ratio)</f>
        <v>2.7839458350000002E-12</v>
      </c>
      <c r="O9" s="9">
        <f t="shared" ref="O9:O22" si="2">SQRT(ratio_err1^2+bkgd_error^2)</f>
        <v>1.9553565000000001E-14</v>
      </c>
      <c r="P9" s="16">
        <f t="shared" ref="P9:P16" si="3">N9*1000000000000000/(2850)</f>
        <v>0.97682309999999994</v>
      </c>
      <c r="Q9" s="25">
        <f t="shared" ref="Q9:Q16" si="4">O9/N9</f>
        <v>7.0236872981402675E-3</v>
      </c>
      <c r="R9" s="1" t="s">
        <v>1</v>
      </c>
      <c r="T9"/>
      <c r="V9" s="26"/>
      <c r="W9" s="27"/>
    </row>
    <row r="10" spans="1:23">
      <c r="A10" s="19" t="s">
        <v>26</v>
      </c>
      <c r="B10" s="23">
        <v>41596</v>
      </c>
      <c r="C10" t="s">
        <v>27</v>
      </c>
      <c r="D10" t="s">
        <v>29</v>
      </c>
      <c r="E10">
        <v>10</v>
      </c>
      <c r="F10">
        <v>1.0061230000000001</v>
      </c>
      <c r="G10">
        <v>5.2173999999999996E-3</v>
      </c>
      <c r="H10">
        <v>5.3042999999999996E-3</v>
      </c>
      <c r="I10">
        <v>0.99987559999999998</v>
      </c>
      <c r="J10" s="24">
        <f t="shared" si="0"/>
        <v>2.8674505500000006E-12</v>
      </c>
      <c r="K10" s="24">
        <f t="shared" si="1"/>
        <v>1.5117254999999998E-14</v>
      </c>
      <c r="N10" s="24">
        <f t="shared" ref="N10:N22" si="5">(BE_ratio1-bkgd_ratio)</f>
        <v>2.8674505500000006E-12</v>
      </c>
      <c r="O10" s="9">
        <f t="shared" si="2"/>
        <v>1.5117254999999998E-14</v>
      </c>
      <c r="P10" s="16">
        <f t="shared" si="3"/>
        <v>1.0061230000000001</v>
      </c>
      <c r="Q10" s="25">
        <f t="shared" si="4"/>
        <v>5.2720194250603534E-3</v>
      </c>
      <c r="R10" s="1" t="s">
        <v>1</v>
      </c>
      <c r="T10"/>
      <c r="V10" s="26"/>
      <c r="W10" s="27"/>
    </row>
    <row r="11" spans="1:23">
      <c r="A11" s="19" t="s">
        <v>26</v>
      </c>
      <c r="B11" s="23">
        <v>41596</v>
      </c>
      <c r="C11" t="s">
        <v>27</v>
      </c>
      <c r="D11" t="s">
        <v>30</v>
      </c>
      <c r="E11">
        <v>10</v>
      </c>
      <c r="F11">
        <v>0.99521079999999995</v>
      </c>
      <c r="G11">
        <v>5.1695999999999999E-3</v>
      </c>
      <c r="H11">
        <v>9.0103000000000006E-3</v>
      </c>
      <c r="I11">
        <v>0.99988030000000006</v>
      </c>
      <c r="J11" s="24">
        <f t="shared" si="0"/>
        <v>2.83635078E-12</v>
      </c>
      <c r="K11" s="24">
        <f t="shared" si="1"/>
        <v>2.5679355000000003E-14</v>
      </c>
      <c r="N11" s="24">
        <f t="shared" si="5"/>
        <v>2.83635078E-12</v>
      </c>
      <c r="O11" s="9">
        <f t="shared" si="2"/>
        <v>2.5679355000000003E-14</v>
      </c>
      <c r="P11" s="16">
        <f t="shared" si="3"/>
        <v>0.99521080000000006</v>
      </c>
      <c r="Q11" s="25">
        <f t="shared" si="4"/>
        <v>9.0536597874540763E-3</v>
      </c>
      <c r="R11" s="1" t="s">
        <v>1</v>
      </c>
      <c r="T11"/>
      <c r="V11" s="26"/>
      <c r="W11" s="27"/>
    </row>
    <row r="12" spans="1:23">
      <c r="A12" s="19" t="s">
        <v>26</v>
      </c>
      <c r="B12" s="23">
        <v>41596</v>
      </c>
      <c r="C12" t="s">
        <v>27</v>
      </c>
      <c r="D12" t="s">
        <v>31</v>
      </c>
      <c r="E12">
        <v>10</v>
      </c>
      <c r="F12">
        <v>0.98403609999999997</v>
      </c>
      <c r="G12">
        <v>4.9845000000000002E-3</v>
      </c>
      <c r="H12">
        <v>4.6175000000000001E-3</v>
      </c>
      <c r="I12">
        <v>0.99987839999999995</v>
      </c>
      <c r="J12" s="24">
        <f t="shared" si="0"/>
        <v>2.8045028850000001E-12</v>
      </c>
      <c r="K12" s="24">
        <f t="shared" si="1"/>
        <v>1.4205825000000001E-14</v>
      </c>
      <c r="N12" s="24">
        <f t="shared" si="5"/>
        <v>2.8045028850000001E-12</v>
      </c>
      <c r="O12" s="9">
        <f t="shared" si="2"/>
        <v>1.4205825000000001E-14</v>
      </c>
      <c r="P12" s="16">
        <f t="shared" si="3"/>
        <v>0.98403610000000008</v>
      </c>
      <c r="Q12" s="25">
        <f t="shared" si="4"/>
        <v>5.0653629475585294E-3</v>
      </c>
      <c r="R12" s="1" t="s">
        <v>1</v>
      </c>
      <c r="T12"/>
      <c r="V12" s="26"/>
      <c r="W12" s="27"/>
    </row>
    <row r="13" spans="1:23">
      <c r="A13" s="19" t="s">
        <v>26</v>
      </c>
      <c r="B13" s="23">
        <v>41596</v>
      </c>
      <c r="C13" t="s">
        <v>27</v>
      </c>
      <c r="D13" t="s">
        <v>32</v>
      </c>
      <c r="E13">
        <v>11</v>
      </c>
      <c r="F13">
        <v>1.005566</v>
      </c>
      <c r="G13">
        <v>4.8995000000000002E-3</v>
      </c>
      <c r="H13">
        <v>3.4415000000000001E-3</v>
      </c>
      <c r="I13">
        <v>0.99987029999999999</v>
      </c>
      <c r="J13" s="24">
        <f t="shared" si="0"/>
        <v>2.8658631000000002E-12</v>
      </c>
      <c r="K13" s="24">
        <f t="shared" si="1"/>
        <v>1.3963575000000001E-14</v>
      </c>
      <c r="N13" s="24">
        <f t="shared" si="5"/>
        <v>2.8658631000000002E-12</v>
      </c>
      <c r="O13" s="9">
        <f t="shared" si="2"/>
        <v>1.3963575000000001E-14</v>
      </c>
      <c r="P13" s="16">
        <f t="shared" si="3"/>
        <v>1.005566</v>
      </c>
      <c r="Q13" s="25">
        <f t="shared" si="4"/>
        <v>4.8723803310772246E-3</v>
      </c>
      <c r="R13" s="1" t="s">
        <v>1</v>
      </c>
      <c r="T13"/>
      <c r="V13" s="26"/>
      <c r="W13" s="27"/>
    </row>
    <row r="14" spans="1:23">
      <c r="A14" s="19" t="s">
        <v>26</v>
      </c>
      <c r="B14" s="23">
        <v>41596</v>
      </c>
      <c r="C14" t="s">
        <v>27</v>
      </c>
      <c r="D14" t="s">
        <v>33</v>
      </c>
      <c r="E14">
        <v>11</v>
      </c>
      <c r="F14">
        <v>0.99229679999999998</v>
      </c>
      <c r="G14">
        <v>4.8973000000000003E-3</v>
      </c>
      <c r="H14">
        <v>4.0111000000000001E-3</v>
      </c>
      <c r="I14">
        <v>0.99987470000000001</v>
      </c>
      <c r="J14" s="24">
        <f t="shared" si="0"/>
        <v>2.8280458800000001E-12</v>
      </c>
      <c r="K14" s="24">
        <f t="shared" si="1"/>
        <v>1.3957305000000002E-14</v>
      </c>
      <c r="N14" s="24">
        <f t="shared" si="5"/>
        <v>2.8280458800000001E-12</v>
      </c>
      <c r="O14" s="9">
        <f t="shared" si="2"/>
        <v>1.3957305000000002E-14</v>
      </c>
      <c r="P14" s="16">
        <f t="shared" si="3"/>
        <v>0.99229680000000009</v>
      </c>
      <c r="Q14" s="25">
        <f t="shared" si="4"/>
        <v>4.9353177396117779E-3</v>
      </c>
      <c r="R14" s="1" t="s">
        <v>1</v>
      </c>
      <c r="T14"/>
      <c r="V14" s="26"/>
      <c r="W14" s="27"/>
    </row>
    <row r="15" spans="1:23">
      <c r="A15" s="19" t="s">
        <v>26</v>
      </c>
      <c r="B15" s="23">
        <v>41596</v>
      </c>
      <c r="C15" t="s">
        <v>27</v>
      </c>
      <c r="D15" t="s">
        <v>34</v>
      </c>
      <c r="E15">
        <v>12</v>
      </c>
      <c r="F15">
        <v>1.002945</v>
      </c>
      <c r="G15">
        <v>4.7552999999999996E-3</v>
      </c>
      <c r="H15">
        <v>4.1688000000000003E-3</v>
      </c>
      <c r="I15">
        <v>0.99987630000000005</v>
      </c>
      <c r="J15" s="24">
        <f t="shared" si="0"/>
        <v>2.8583932500000002E-12</v>
      </c>
      <c r="K15" s="24">
        <f t="shared" si="1"/>
        <v>1.3552604999999999E-14</v>
      </c>
      <c r="N15" s="24">
        <f t="shared" si="5"/>
        <v>2.8583932500000002E-12</v>
      </c>
      <c r="O15" s="9">
        <f t="shared" si="2"/>
        <v>1.3552604999999999E-14</v>
      </c>
      <c r="P15" s="16">
        <f t="shared" si="3"/>
        <v>1.002945</v>
      </c>
      <c r="Q15" s="25">
        <f t="shared" si="4"/>
        <v>4.7413367632322808E-3</v>
      </c>
      <c r="R15" s="1" t="s">
        <v>1</v>
      </c>
      <c r="T15"/>
      <c r="V15" s="26"/>
      <c r="W15" s="27"/>
    </row>
    <row r="16" spans="1:23">
      <c r="A16" s="19" t="s">
        <v>26</v>
      </c>
      <c r="B16" s="23">
        <v>41596</v>
      </c>
      <c r="C16" t="s">
        <v>27</v>
      </c>
      <c r="D16" t="s">
        <v>35</v>
      </c>
      <c r="E16">
        <v>12</v>
      </c>
      <c r="F16">
        <v>1.0220070000000001</v>
      </c>
      <c r="G16">
        <v>4.6236999999999997E-3</v>
      </c>
      <c r="H16">
        <v>6.2084999999999996E-3</v>
      </c>
      <c r="I16">
        <v>0.99985559999999996</v>
      </c>
      <c r="J16" s="24">
        <f t="shared" si="0"/>
        <v>2.9127199500000005E-12</v>
      </c>
      <c r="K16" s="24">
        <f t="shared" si="1"/>
        <v>1.7694225000000001E-14</v>
      </c>
      <c r="N16" s="24">
        <f t="shared" si="5"/>
        <v>2.9127199500000005E-12</v>
      </c>
      <c r="O16" s="9">
        <f t="shared" si="2"/>
        <v>1.7694225000000001E-14</v>
      </c>
      <c r="P16" s="16">
        <f t="shared" si="3"/>
        <v>1.0220070000000001</v>
      </c>
      <c r="Q16" s="25">
        <f t="shared" si="4"/>
        <v>6.0748116206640456E-3</v>
      </c>
      <c r="R16" s="1" t="s">
        <v>1</v>
      </c>
      <c r="T16"/>
      <c r="V16" s="26"/>
      <c r="W16" s="27"/>
    </row>
    <row r="17" spans="1:25">
      <c r="A17" s="19" t="s">
        <v>26</v>
      </c>
      <c r="B17" s="23">
        <v>41596</v>
      </c>
      <c r="C17" t="s">
        <v>36</v>
      </c>
      <c r="D17" t="s">
        <v>37</v>
      </c>
      <c r="E17">
        <v>9</v>
      </c>
      <c r="F17">
        <v>0.18259590000000001</v>
      </c>
      <c r="G17">
        <v>1.4381000000000001E-3</v>
      </c>
      <c r="H17">
        <v>1.7799000000000001E-3</v>
      </c>
      <c r="I17">
        <v>0.99971639999999995</v>
      </c>
      <c r="J17" s="24">
        <f t="shared" si="0"/>
        <v>5.2039831500000004E-13</v>
      </c>
      <c r="K17" s="24">
        <f>std_*MAX(G17,H17)</f>
        <v>5.0727150000000002E-15</v>
      </c>
      <c r="N17" s="24">
        <f t="shared" si="5"/>
        <v>5.2039831500000004E-13</v>
      </c>
      <c r="O17" s="9">
        <f t="shared" si="2"/>
        <v>5.0727150000000002E-15</v>
      </c>
      <c r="P17" s="16">
        <f t="shared" ref="P17:P18" si="6">N17*1000000000000000/(535)</f>
        <v>0.97270713084112159</v>
      </c>
      <c r="Q17" s="25">
        <f>O17/N17</f>
        <v>9.7477544676523396E-3</v>
      </c>
      <c r="R17" s="1" t="s">
        <v>1</v>
      </c>
      <c r="T17"/>
      <c r="V17" s="26"/>
      <c r="W17" s="27"/>
    </row>
    <row r="18" spans="1:25">
      <c r="A18" s="19" t="s">
        <v>26</v>
      </c>
      <c r="B18" s="23">
        <v>41596</v>
      </c>
      <c r="C18" t="s">
        <v>36</v>
      </c>
      <c r="D18" t="s">
        <v>38</v>
      </c>
      <c r="E18">
        <v>12</v>
      </c>
      <c r="F18">
        <v>0.18892229999999999</v>
      </c>
      <c r="G18">
        <v>1.2887E-3</v>
      </c>
      <c r="H18">
        <v>1.6325000000000001E-3</v>
      </c>
      <c r="I18">
        <v>0.99978820000000002</v>
      </c>
      <c r="J18" s="24">
        <f t="shared" si="0"/>
        <v>5.3842855499999997E-13</v>
      </c>
      <c r="K18" s="24">
        <f t="shared" ref="K18:K21" si="7">std_*MAX(G18,H18)</f>
        <v>4.6526250000000001E-15</v>
      </c>
      <c r="N18" s="24">
        <f t="shared" si="5"/>
        <v>5.3842855499999997E-13</v>
      </c>
      <c r="O18" s="9">
        <f t="shared" si="2"/>
        <v>4.6526250000000001E-15</v>
      </c>
      <c r="P18" s="16">
        <f t="shared" si="6"/>
        <v>1.0064085140186916</v>
      </c>
      <c r="Q18" s="25">
        <f t="shared" ref="Q18:Q39" si="8">O18/N18</f>
        <v>8.6411185974339718E-3</v>
      </c>
      <c r="R18" s="1" t="s">
        <v>1</v>
      </c>
      <c r="T18"/>
      <c r="V18" s="26"/>
      <c r="W18" s="27"/>
    </row>
    <row r="19" spans="1:25">
      <c r="A19" s="19" t="s">
        <v>26</v>
      </c>
      <c r="B19" s="23">
        <v>41596</v>
      </c>
      <c r="C19" t="s">
        <v>39</v>
      </c>
      <c r="D19" t="s">
        <v>40</v>
      </c>
      <c r="E19">
        <v>9</v>
      </c>
      <c r="F19">
        <v>0.3385705</v>
      </c>
      <c r="G19">
        <v>1.8113000000000001E-3</v>
      </c>
      <c r="H19">
        <v>1.8756000000000001E-3</v>
      </c>
      <c r="I19">
        <v>0.99981129999999996</v>
      </c>
      <c r="J19" s="24">
        <f t="shared" si="0"/>
        <v>9.6492592500000008E-13</v>
      </c>
      <c r="K19" s="24">
        <f t="shared" si="7"/>
        <v>5.3454600000000007E-15</v>
      </c>
      <c r="N19" s="24">
        <f t="shared" si="5"/>
        <v>9.6492592500000008E-13</v>
      </c>
      <c r="O19" s="9">
        <f t="shared" si="2"/>
        <v>5.3454600000000007E-15</v>
      </c>
      <c r="P19" s="16">
        <f t="shared" ref="P19:P20" si="9">N19*1000000000000000/(972)</f>
        <v>0.99272214506172851</v>
      </c>
      <c r="Q19" s="25">
        <f t="shared" si="8"/>
        <v>5.5397620288832015E-3</v>
      </c>
      <c r="R19" s="1" t="s">
        <v>1</v>
      </c>
      <c r="T19"/>
      <c r="V19" s="28"/>
      <c r="W19" s="16"/>
    </row>
    <row r="20" spans="1:25">
      <c r="A20" s="19" t="s">
        <v>26</v>
      </c>
      <c r="B20" s="23">
        <v>41596</v>
      </c>
      <c r="C20" t="s">
        <v>39</v>
      </c>
      <c r="D20" t="s">
        <v>41</v>
      </c>
      <c r="E20">
        <v>9</v>
      </c>
      <c r="F20">
        <v>0.34065519999999999</v>
      </c>
      <c r="G20">
        <v>1.8606E-3</v>
      </c>
      <c r="H20">
        <v>2.4474000000000002E-3</v>
      </c>
      <c r="I20">
        <v>0.99977499999999997</v>
      </c>
      <c r="J20" s="24">
        <f t="shared" si="0"/>
        <v>9.7086732000000011E-13</v>
      </c>
      <c r="K20" s="24">
        <f t="shared" ref="K20" si="10">std_*MAX(G20,H20)</f>
        <v>6.9750900000000011E-15</v>
      </c>
      <c r="N20" s="24">
        <f t="shared" si="5"/>
        <v>9.7086732000000011E-13</v>
      </c>
      <c r="O20" s="9">
        <f t="shared" si="2"/>
        <v>6.9750900000000011E-15</v>
      </c>
      <c r="P20" s="16">
        <f t="shared" si="9"/>
        <v>0.99883469135802472</v>
      </c>
      <c r="Q20" s="25">
        <f t="shared" si="8"/>
        <v>7.1843905509148256E-3</v>
      </c>
      <c r="R20" s="1" t="s">
        <v>1</v>
      </c>
      <c r="T20"/>
      <c r="V20" s="26"/>
      <c r="W20" s="27"/>
    </row>
    <row r="21" spans="1:25">
      <c r="A21" s="19" t="s">
        <v>26</v>
      </c>
      <c r="B21" s="23">
        <v>41596</v>
      </c>
      <c r="C21" t="s">
        <v>42</v>
      </c>
      <c r="D21" t="s">
        <v>43</v>
      </c>
      <c r="E21">
        <v>9</v>
      </c>
      <c r="F21">
        <v>2.9722710000000001</v>
      </c>
      <c r="G21">
        <v>1.2277400000000001E-2</v>
      </c>
      <c r="H21">
        <v>1.6186099999999998E-2</v>
      </c>
      <c r="I21">
        <v>0.99988869999999996</v>
      </c>
      <c r="J21" s="24">
        <f t="shared" si="0"/>
        <v>8.4709723500000016E-12</v>
      </c>
      <c r="K21" s="24">
        <f t="shared" si="7"/>
        <v>4.6130384999999995E-14</v>
      </c>
      <c r="N21" s="24">
        <f t="shared" si="5"/>
        <v>8.4709723500000016E-12</v>
      </c>
      <c r="O21" s="9">
        <f t="shared" si="2"/>
        <v>4.6130384999999995E-14</v>
      </c>
      <c r="P21" s="16">
        <f t="shared" ref="P21:P22" si="11">N21*1000000000000000/(8560)</f>
        <v>0.989599573598131</v>
      </c>
      <c r="Q21" s="25">
        <f t="shared" si="8"/>
        <v>5.4457012836312694E-3</v>
      </c>
      <c r="R21" s="1" t="s">
        <v>1</v>
      </c>
      <c r="T21"/>
      <c r="V21" s="26"/>
      <c r="W21" s="27"/>
    </row>
    <row r="22" spans="1:25">
      <c r="A22" s="19" t="s">
        <v>26</v>
      </c>
      <c r="B22" s="23">
        <v>41596</v>
      </c>
      <c r="C22" t="s">
        <v>42</v>
      </c>
      <c r="D22" t="s">
        <v>44</v>
      </c>
      <c r="E22">
        <v>9</v>
      </c>
      <c r="F22">
        <v>3.0926499999999999</v>
      </c>
      <c r="G22">
        <v>1.31237E-2</v>
      </c>
      <c r="H22">
        <v>8.3204000000000004E-3</v>
      </c>
      <c r="I22">
        <v>0.99988370000000004</v>
      </c>
      <c r="J22" s="24">
        <f t="shared" si="0"/>
        <v>8.8140524999999998E-12</v>
      </c>
      <c r="K22" s="24">
        <f>std_*MAX(G22,H22)</f>
        <v>3.7402545000000006E-14</v>
      </c>
      <c r="N22" s="24">
        <f t="shared" si="5"/>
        <v>8.8140524999999998E-12</v>
      </c>
      <c r="O22" s="9">
        <f t="shared" si="2"/>
        <v>3.7402545000000006E-14</v>
      </c>
      <c r="P22" s="16">
        <f t="shared" si="11"/>
        <v>1.0296790303738317</v>
      </c>
      <c r="Q22" s="25">
        <f t="shared" si="8"/>
        <v>4.2435128449711422E-3</v>
      </c>
      <c r="R22" s="1" t="s">
        <v>1</v>
      </c>
      <c r="T22"/>
      <c r="V22" s="26"/>
      <c r="W22" s="27"/>
    </row>
    <row r="23" spans="1:25">
      <c r="A23" s="19" t="s">
        <v>45</v>
      </c>
      <c r="B23" s="23">
        <v>41596</v>
      </c>
      <c r="C23" t="s">
        <v>46</v>
      </c>
      <c r="D23" t="s">
        <v>47</v>
      </c>
      <c r="E23">
        <v>3</v>
      </c>
      <c r="F23">
        <v>0.2256225</v>
      </c>
      <c r="G23">
        <v>4.2091000000000003E-3</v>
      </c>
      <c r="H23">
        <v>2.5493E-3</v>
      </c>
      <c r="I23">
        <v>0.99959830000000005</v>
      </c>
      <c r="J23" s="24">
        <f t="shared" ref="J23:J39" si="12">r_to_rstd*(std_+std_bkgd)</f>
        <v>6.4302412500000008E-13</v>
      </c>
      <c r="K23" s="24">
        <f t="shared" ref="K23:K24" si="13">std_*MAX(G23,H23)</f>
        <v>1.1995935000000002E-14</v>
      </c>
      <c r="L23" s="9">
        <v>1.3342275E-15</v>
      </c>
      <c r="M23" s="9">
        <v>1.7655750000000003E-16</v>
      </c>
      <c r="N23" s="24">
        <f t="shared" ref="N23:N39" si="14">(BE_ratio1-bkgd_ratio)</f>
        <v>6.4168989750000009E-13</v>
      </c>
      <c r="O23" s="9">
        <f t="shared" ref="O23:O39" si="15">SQRT(ratio_err1^2+bkgd_error^2)</f>
        <v>1.1997234226063577E-14</v>
      </c>
      <c r="P23" s="16"/>
      <c r="Q23" s="25">
        <f t="shared" si="8"/>
        <v>1.8696311524934946E-2</v>
      </c>
      <c r="R23" s="1" t="s">
        <v>1</v>
      </c>
      <c r="T23" s="29"/>
      <c r="V23" s="26"/>
      <c r="W23" s="27"/>
    </row>
    <row r="24" spans="1:25" s="12" customFormat="1">
      <c r="A24" s="19" t="s">
        <v>45</v>
      </c>
      <c r="B24" s="23">
        <v>41596</v>
      </c>
      <c r="C24" t="s">
        <v>48</v>
      </c>
      <c r="D24" t="s">
        <v>49</v>
      </c>
      <c r="E24">
        <v>3</v>
      </c>
      <c r="F24">
        <v>1.0882810000000001</v>
      </c>
      <c r="G24">
        <v>1.0458200000000001E-2</v>
      </c>
      <c r="H24">
        <v>1.0955400000000001E-2</v>
      </c>
      <c r="I24">
        <v>0.99987979999999999</v>
      </c>
      <c r="J24" s="24">
        <f t="shared" si="12"/>
        <v>3.1016008500000005E-12</v>
      </c>
      <c r="K24" s="24">
        <f t="shared" si="13"/>
        <v>3.1222890000000002E-14</v>
      </c>
      <c r="L24" s="9">
        <v>1.3342275E-15</v>
      </c>
      <c r="M24" s="9">
        <v>1.7655750000000003E-16</v>
      </c>
      <c r="N24" s="24">
        <f t="shared" si="14"/>
        <v>3.1002666225000006E-12</v>
      </c>
      <c r="O24" s="9">
        <f t="shared" si="15"/>
        <v>3.1223389189883061E-14</v>
      </c>
      <c r="P24" s="16"/>
      <c r="Q24" s="25">
        <f t="shared" si="8"/>
        <v>1.0071194833141502E-2</v>
      </c>
      <c r="R24" s="1" t="s">
        <v>1</v>
      </c>
      <c r="S24" s="11"/>
      <c r="T24" s="1"/>
      <c r="W24" s="1"/>
      <c r="X24" s="1"/>
      <c r="Y24" s="1"/>
    </row>
    <row r="25" spans="1:25" s="12" customFormat="1">
      <c r="A25" s="19" t="s">
        <v>45</v>
      </c>
      <c r="B25" s="23">
        <v>41596</v>
      </c>
      <c r="C25" t="s">
        <v>50</v>
      </c>
      <c r="D25" t="s">
        <v>51</v>
      </c>
      <c r="E25">
        <v>3</v>
      </c>
      <c r="F25">
        <v>1.514796</v>
      </c>
      <c r="G25">
        <v>1.3632099999999999E-2</v>
      </c>
      <c r="H25">
        <v>1.9845000000000002E-2</v>
      </c>
      <c r="I25">
        <v>0.9998821</v>
      </c>
      <c r="J25" s="24">
        <f t="shared" si="12"/>
        <v>4.3171686000000007E-12</v>
      </c>
      <c r="K25" s="24">
        <f t="shared" ref="K25:K36" si="16">std_*MAX(G25,H25)</f>
        <v>5.6558250000000007E-14</v>
      </c>
      <c r="L25" s="9">
        <v>1.3342275E-15</v>
      </c>
      <c r="M25" s="9">
        <v>1.7655750000000003E-16</v>
      </c>
      <c r="N25" s="24">
        <f t="shared" si="14"/>
        <v>4.3158343725000004E-12</v>
      </c>
      <c r="O25" s="9">
        <f t="shared" si="15"/>
        <v>5.65585255784953E-14</v>
      </c>
      <c r="P25" s="16"/>
      <c r="Q25" s="25">
        <f t="shared" si="8"/>
        <v>1.3104887884224592E-2</v>
      </c>
      <c r="R25" s="1" t="s">
        <v>1</v>
      </c>
      <c r="S25" s="11"/>
      <c r="T25" s="1"/>
      <c r="W25" s="1"/>
      <c r="X25" s="1"/>
      <c r="Y25" s="1"/>
    </row>
    <row r="26" spans="1:25" s="12" customFormat="1">
      <c r="A26" s="19" t="s">
        <v>45</v>
      </c>
      <c r="B26" s="23">
        <v>41596</v>
      </c>
      <c r="C26" t="s">
        <v>52</v>
      </c>
      <c r="D26" t="s">
        <v>53</v>
      </c>
      <c r="E26">
        <v>3</v>
      </c>
      <c r="F26">
        <v>1.38235</v>
      </c>
      <c r="G26">
        <v>1.2078500000000001E-2</v>
      </c>
      <c r="H26">
        <v>2.21056E-2</v>
      </c>
      <c r="I26">
        <v>0.99988569999999999</v>
      </c>
      <c r="J26" s="24">
        <f t="shared" si="12"/>
        <v>3.9396975000000004E-12</v>
      </c>
      <c r="K26" s="24">
        <f t="shared" si="16"/>
        <v>6.300096E-14</v>
      </c>
      <c r="L26" s="9">
        <v>1.3342275E-15</v>
      </c>
      <c r="M26" s="9">
        <v>1.7655750000000003E-16</v>
      </c>
      <c r="N26" s="24">
        <f t="shared" si="14"/>
        <v>3.9383632725000001E-12</v>
      </c>
      <c r="O26" s="9">
        <f t="shared" si="15"/>
        <v>6.3001207396941265E-14</v>
      </c>
      <c r="P26" s="16"/>
      <c r="Q26" s="25">
        <f t="shared" si="8"/>
        <v>1.5996799441243333E-2</v>
      </c>
      <c r="R26" s="1" t="s">
        <v>1</v>
      </c>
      <c r="S26"/>
      <c r="T26"/>
      <c r="U26"/>
      <c r="W26" s="1"/>
      <c r="X26" s="1"/>
      <c r="Y26" s="1"/>
    </row>
    <row r="27" spans="1:25" s="12" customFormat="1">
      <c r="A27" s="19" t="s">
        <v>45</v>
      </c>
      <c r="B27" s="23">
        <v>41596</v>
      </c>
      <c r="C27" t="s">
        <v>54</v>
      </c>
      <c r="D27" t="s">
        <v>55</v>
      </c>
      <c r="E27">
        <v>3</v>
      </c>
      <c r="F27">
        <v>2.3265370000000001</v>
      </c>
      <c r="G27">
        <v>1.6745300000000001E-2</v>
      </c>
      <c r="H27">
        <v>2.96797E-2</v>
      </c>
      <c r="I27">
        <v>0.99988759999999999</v>
      </c>
      <c r="J27" s="24">
        <f t="shared" si="12"/>
        <v>6.6306304500000002E-12</v>
      </c>
      <c r="K27" s="24">
        <f t="shared" si="16"/>
        <v>8.4587144999999999E-14</v>
      </c>
      <c r="L27" s="9">
        <v>1.3342275E-15</v>
      </c>
      <c r="M27" s="9">
        <v>1.7655750000000003E-16</v>
      </c>
      <c r="N27" s="24">
        <f t="shared" si="14"/>
        <v>6.6292962225E-12</v>
      </c>
      <c r="O27" s="9">
        <f t="shared" si="15"/>
        <v>8.4587329262731958E-14</v>
      </c>
      <c r="P27" s="16"/>
      <c r="Q27" s="25">
        <f t="shared" si="8"/>
        <v>1.2759624313609703E-2</v>
      </c>
      <c r="R27" s="1" t="s">
        <v>1</v>
      </c>
      <c r="S27"/>
      <c r="T27"/>
      <c r="U27"/>
      <c r="W27" s="1"/>
      <c r="X27" s="1"/>
      <c r="Y27" s="1"/>
    </row>
    <row r="28" spans="1:25" s="12" customFormat="1">
      <c r="A28" s="19" t="s">
        <v>45</v>
      </c>
      <c r="B28" s="23">
        <v>41596</v>
      </c>
      <c r="C28" t="s">
        <v>56</v>
      </c>
      <c r="D28" t="s">
        <v>57</v>
      </c>
      <c r="E28">
        <v>3</v>
      </c>
      <c r="F28">
        <v>8.0381599999999997E-2</v>
      </c>
      <c r="G28">
        <v>1.5022E-3</v>
      </c>
      <c r="H28">
        <v>3.8519999999999998E-4</v>
      </c>
      <c r="I28">
        <v>0.99966520000000003</v>
      </c>
      <c r="J28" s="24">
        <f t="shared" si="12"/>
        <v>2.2908756000000002E-13</v>
      </c>
      <c r="K28" s="24">
        <f t="shared" si="16"/>
        <v>4.2812700000000002E-15</v>
      </c>
      <c r="L28" s="9">
        <v>1.3342275E-15</v>
      </c>
      <c r="M28" s="9">
        <v>1.7655750000000003E-16</v>
      </c>
      <c r="N28" s="24">
        <f t="shared" si="14"/>
        <v>2.2775333250000003E-13</v>
      </c>
      <c r="O28" s="9">
        <f t="shared" si="15"/>
        <v>4.2849090263045557E-15</v>
      </c>
      <c r="P28" s="16"/>
      <c r="Q28" s="25">
        <f t="shared" si="8"/>
        <v>1.8813814837614087E-2</v>
      </c>
      <c r="R28" s="1" t="s">
        <v>1</v>
      </c>
      <c r="S28"/>
      <c r="T28"/>
      <c r="U28"/>
      <c r="W28" s="1"/>
      <c r="X28" s="1"/>
      <c r="Y28" s="1"/>
    </row>
    <row r="29" spans="1:25" s="12" customFormat="1">
      <c r="A29" s="19" t="s">
        <v>45</v>
      </c>
      <c r="B29" s="23">
        <v>41596</v>
      </c>
      <c r="C29" t="s">
        <v>58</v>
      </c>
      <c r="D29" t="s">
        <v>59</v>
      </c>
      <c r="E29">
        <v>4</v>
      </c>
      <c r="F29">
        <v>7.8304799999999994E-2</v>
      </c>
      <c r="G29">
        <v>1.2643999999999999E-3</v>
      </c>
      <c r="H29">
        <v>5.8100000000000003E-4</v>
      </c>
      <c r="I29">
        <v>0.99945249999999997</v>
      </c>
      <c r="J29" s="24">
        <f t="shared" si="12"/>
        <v>2.2316868000000001E-13</v>
      </c>
      <c r="K29" s="24">
        <f t="shared" si="16"/>
        <v>3.6035400000000002E-15</v>
      </c>
      <c r="L29" s="9">
        <v>1.3342275E-15</v>
      </c>
      <c r="M29" s="9">
        <v>1.7655750000000003E-16</v>
      </c>
      <c r="N29" s="24">
        <f t="shared" si="14"/>
        <v>2.2183445250000002E-13</v>
      </c>
      <c r="O29" s="9">
        <f t="shared" si="15"/>
        <v>3.6078626751036758E-15</v>
      </c>
      <c r="P29" s="16"/>
      <c r="Q29" s="25">
        <f t="shared" si="8"/>
        <v>1.6263761712593652E-2</v>
      </c>
      <c r="R29" s="1" t="s">
        <v>1</v>
      </c>
      <c r="S29"/>
      <c r="T29"/>
      <c r="U29"/>
      <c r="W29" s="1"/>
      <c r="X29" s="1"/>
      <c r="Y29" s="1"/>
    </row>
    <row r="30" spans="1:25" s="12" customFormat="1">
      <c r="A30" s="19" t="s">
        <v>45</v>
      </c>
      <c r="B30" s="23">
        <v>41596</v>
      </c>
      <c r="C30" t="s">
        <v>60</v>
      </c>
      <c r="D30" t="s">
        <v>61</v>
      </c>
      <c r="E30">
        <v>4</v>
      </c>
      <c r="F30">
        <v>7.0513000000000006E-2</v>
      </c>
      <c r="G30">
        <v>1.1383000000000001E-3</v>
      </c>
      <c r="H30">
        <v>1.2549E-3</v>
      </c>
      <c r="I30">
        <v>0.99961089999999997</v>
      </c>
      <c r="J30" s="24">
        <f t="shared" si="12"/>
        <v>2.0096205000000003E-13</v>
      </c>
      <c r="K30" s="24">
        <f t="shared" si="16"/>
        <v>3.5764650000000004E-15</v>
      </c>
      <c r="L30" s="9">
        <v>1.3342275E-15</v>
      </c>
      <c r="M30" s="9">
        <v>1.7655750000000003E-16</v>
      </c>
      <c r="N30" s="24">
        <f t="shared" si="14"/>
        <v>1.9962782250000004E-13</v>
      </c>
      <c r="O30" s="9">
        <f t="shared" si="15"/>
        <v>3.5808203595030086E-15</v>
      </c>
      <c r="P30" s="16"/>
      <c r="Q30" s="25">
        <f t="shared" si="8"/>
        <v>1.793748143249425E-2</v>
      </c>
      <c r="R30" s="1" t="s">
        <v>1</v>
      </c>
      <c r="S30"/>
      <c r="T30"/>
      <c r="U30"/>
      <c r="W30" s="1"/>
      <c r="X30" s="1"/>
      <c r="Y30" s="1"/>
    </row>
    <row r="31" spans="1:25" s="12" customFormat="1">
      <c r="A31" s="19" t="s">
        <v>45</v>
      </c>
      <c r="B31" s="23">
        <v>41596</v>
      </c>
      <c r="C31" t="s">
        <v>62</v>
      </c>
      <c r="D31" t="s">
        <v>63</v>
      </c>
      <c r="E31">
        <v>5</v>
      </c>
      <c r="F31">
        <v>5.99979E-2</v>
      </c>
      <c r="G31">
        <v>8.6950000000000005E-4</v>
      </c>
      <c r="H31">
        <v>1.1766999999999999E-3</v>
      </c>
      <c r="I31">
        <v>0.99916170000000004</v>
      </c>
      <c r="J31" s="24">
        <f t="shared" si="12"/>
        <v>1.70994015E-13</v>
      </c>
      <c r="K31" s="24">
        <f t="shared" si="16"/>
        <v>3.353595E-15</v>
      </c>
      <c r="L31" s="9">
        <v>1.3342275E-15</v>
      </c>
      <c r="M31" s="9">
        <v>1.7655750000000003E-16</v>
      </c>
      <c r="N31" s="24">
        <f t="shared" si="14"/>
        <v>1.6965978750000001E-13</v>
      </c>
      <c r="O31" s="9">
        <f t="shared" si="15"/>
        <v>3.358239415948668E-15</v>
      </c>
      <c r="P31" s="16"/>
      <c r="Q31" s="25">
        <f t="shared" si="8"/>
        <v>1.9793962172377871E-2</v>
      </c>
      <c r="R31" s="1" t="s">
        <v>1</v>
      </c>
      <c r="S31"/>
      <c r="T31"/>
      <c r="U31"/>
      <c r="W31" s="1"/>
      <c r="X31" s="1"/>
      <c r="Y31" s="1"/>
    </row>
    <row r="32" spans="1:25" s="12" customFormat="1">
      <c r="A32" s="19" t="s">
        <v>45</v>
      </c>
      <c r="B32" s="23">
        <v>41596</v>
      </c>
      <c r="C32" t="s">
        <v>64</v>
      </c>
      <c r="D32" t="s">
        <v>65</v>
      </c>
      <c r="E32">
        <v>5</v>
      </c>
      <c r="F32">
        <v>0.1187661</v>
      </c>
      <c r="G32">
        <v>1.6907999999999999E-3</v>
      </c>
      <c r="H32">
        <v>2.4889999999999999E-3</v>
      </c>
      <c r="I32">
        <v>0.99956069999999997</v>
      </c>
      <c r="J32" s="24">
        <f t="shared" si="12"/>
        <v>3.38483385E-13</v>
      </c>
      <c r="K32" s="24">
        <f t="shared" si="16"/>
        <v>7.0936500000000004E-15</v>
      </c>
      <c r="L32" s="9">
        <v>1.3342275E-15</v>
      </c>
      <c r="M32" s="9">
        <v>1.7655750000000003E-16</v>
      </c>
      <c r="N32" s="24">
        <f t="shared" si="14"/>
        <v>3.3714915750000001E-13</v>
      </c>
      <c r="O32" s="9">
        <f t="shared" si="15"/>
        <v>7.0958468749900636E-15</v>
      </c>
      <c r="P32" s="16"/>
      <c r="Q32" s="25">
        <f t="shared" si="8"/>
        <v>2.1046610134240255E-2</v>
      </c>
      <c r="R32" s="1" t="s">
        <v>1</v>
      </c>
      <c r="S32"/>
      <c r="T32"/>
      <c r="U32"/>
      <c r="W32" s="1"/>
      <c r="X32" s="1"/>
      <c r="Y32" s="1"/>
    </row>
    <row r="33" spans="1:25" s="12" customFormat="1">
      <c r="A33" s="19" t="s">
        <v>45</v>
      </c>
      <c r="B33" s="23">
        <v>41596</v>
      </c>
      <c r="C33" t="s">
        <v>66</v>
      </c>
      <c r="D33" t="s">
        <v>67</v>
      </c>
      <c r="E33">
        <v>4</v>
      </c>
      <c r="F33">
        <v>2.3966999999999999E-3</v>
      </c>
      <c r="G33">
        <v>1.2180000000000001E-4</v>
      </c>
      <c r="H33">
        <v>3.2150000000000001E-4</v>
      </c>
      <c r="I33">
        <v>0.98346670000000003</v>
      </c>
      <c r="J33" s="24">
        <f t="shared" si="12"/>
        <v>6.8305950000000003E-15</v>
      </c>
      <c r="K33" s="24">
        <f t="shared" si="16"/>
        <v>9.1627500000000008E-16</v>
      </c>
      <c r="L33" s="9">
        <v>1.3342275E-15</v>
      </c>
      <c r="M33" s="9">
        <v>1.7655750000000003E-16</v>
      </c>
      <c r="N33" s="24">
        <f t="shared" si="14"/>
        <v>5.4963675000000003E-15</v>
      </c>
      <c r="O33" s="9">
        <f t="shared" si="15"/>
        <v>9.331304444884704E-16</v>
      </c>
      <c r="P33" s="16"/>
      <c r="Q33" s="25">
        <f t="shared" si="8"/>
        <v>0.16977220764231474</v>
      </c>
      <c r="R33" s="1" t="s">
        <v>1</v>
      </c>
      <c r="S33"/>
      <c r="T33"/>
      <c r="U33"/>
      <c r="W33" s="1"/>
      <c r="X33" s="1"/>
      <c r="Y33" s="1"/>
    </row>
    <row r="34" spans="1:25" s="12" customFormat="1">
      <c r="A34" s="19" t="s">
        <v>45</v>
      </c>
      <c r="B34" s="23">
        <v>41596</v>
      </c>
      <c r="C34" t="s">
        <v>68</v>
      </c>
      <c r="D34" t="s">
        <v>69</v>
      </c>
      <c r="E34">
        <v>3</v>
      </c>
      <c r="F34">
        <v>9.9257600000000001E-2</v>
      </c>
      <c r="G34">
        <v>1.8698E-3</v>
      </c>
      <c r="H34">
        <v>4.6119999999999999E-4</v>
      </c>
      <c r="I34">
        <v>0.99959489999999995</v>
      </c>
      <c r="J34" s="24">
        <f t="shared" si="12"/>
        <v>2.8288416000000001E-13</v>
      </c>
      <c r="K34" s="24">
        <f t="shared" si="16"/>
        <v>5.3289300000000004E-15</v>
      </c>
      <c r="L34" s="9">
        <v>1.3342275E-15</v>
      </c>
      <c r="M34" s="9">
        <v>1.7655750000000003E-16</v>
      </c>
      <c r="N34" s="24">
        <f t="shared" si="14"/>
        <v>2.8154993250000002E-13</v>
      </c>
      <c r="O34" s="9">
        <f t="shared" si="15"/>
        <v>5.3318540392349683E-15</v>
      </c>
      <c r="P34" s="16"/>
      <c r="Q34" s="25">
        <f t="shared" si="8"/>
        <v>1.8937507787308627E-2</v>
      </c>
      <c r="R34" s="1" t="s">
        <v>1</v>
      </c>
      <c r="S34"/>
      <c r="T34"/>
      <c r="U34"/>
      <c r="W34" s="1"/>
      <c r="X34" s="1"/>
      <c r="Y34" s="1"/>
    </row>
    <row r="35" spans="1:25" s="12" customFormat="1">
      <c r="A35" s="19" t="s">
        <v>45</v>
      </c>
      <c r="B35" s="23">
        <v>41596</v>
      </c>
      <c r="C35" t="s">
        <v>70</v>
      </c>
      <c r="D35" t="s">
        <v>71</v>
      </c>
      <c r="E35">
        <v>4</v>
      </c>
      <c r="F35">
        <v>2.4852900000000001E-2</v>
      </c>
      <c r="G35">
        <v>4.1219999999999999E-4</v>
      </c>
      <c r="H35">
        <v>4.7429999999999998E-4</v>
      </c>
      <c r="I35">
        <v>0.99880179999999996</v>
      </c>
      <c r="J35" s="24">
        <f t="shared" si="12"/>
        <v>7.0830765000000007E-14</v>
      </c>
      <c r="K35" s="24">
        <f t="shared" si="16"/>
        <v>1.351755E-15</v>
      </c>
      <c r="L35" s="9">
        <v>1.3342275E-15</v>
      </c>
      <c r="M35" s="9">
        <v>1.7655750000000003E-16</v>
      </c>
      <c r="N35" s="24">
        <f t="shared" si="14"/>
        <v>6.9496537500000002E-14</v>
      </c>
      <c r="O35" s="9">
        <f t="shared" si="15"/>
        <v>1.3632366378700545E-15</v>
      </c>
      <c r="P35" s="16"/>
      <c r="Q35" s="25">
        <f t="shared" si="8"/>
        <v>1.9615892919414214E-2</v>
      </c>
      <c r="R35" s="1" t="s">
        <v>1</v>
      </c>
      <c r="S35"/>
      <c r="T35"/>
      <c r="U35"/>
      <c r="W35" s="1"/>
      <c r="X35" s="1"/>
      <c r="Y35" s="1"/>
    </row>
    <row r="36" spans="1:25" s="12" customFormat="1">
      <c r="A36" s="19" t="s">
        <v>45</v>
      </c>
      <c r="B36" s="23">
        <v>41596</v>
      </c>
      <c r="C36" t="s">
        <v>72</v>
      </c>
      <c r="D36" t="s">
        <v>73</v>
      </c>
      <c r="E36">
        <v>5</v>
      </c>
      <c r="F36">
        <v>4.83081E-2</v>
      </c>
      <c r="G36">
        <v>6.9749999999999999E-4</v>
      </c>
      <c r="H36">
        <v>1.3462999999999999E-3</v>
      </c>
      <c r="I36">
        <v>0.99925660000000005</v>
      </c>
      <c r="J36" s="24">
        <f t="shared" si="12"/>
        <v>1.3767808500000001E-13</v>
      </c>
      <c r="K36" s="24">
        <f t="shared" si="16"/>
        <v>3.836955E-15</v>
      </c>
      <c r="L36" s="9">
        <v>1.3342275E-15</v>
      </c>
      <c r="M36" s="9">
        <v>1.7655750000000003E-16</v>
      </c>
      <c r="N36" s="24">
        <f t="shared" si="14"/>
        <v>1.3634385750000002E-13</v>
      </c>
      <c r="O36" s="9">
        <f t="shared" si="15"/>
        <v>3.8410149990375261E-15</v>
      </c>
      <c r="P36" s="16"/>
      <c r="Q36" s="25">
        <f t="shared" si="8"/>
        <v>2.8171529465766551E-2</v>
      </c>
      <c r="R36" s="1" t="s">
        <v>1</v>
      </c>
      <c r="S36"/>
      <c r="T36"/>
      <c r="U36"/>
      <c r="W36" s="1"/>
      <c r="X36" s="1"/>
      <c r="Y36" s="1"/>
    </row>
    <row r="37" spans="1:25" s="12" customFormat="1">
      <c r="A37" s="19" t="s">
        <v>45</v>
      </c>
      <c r="B37" s="23">
        <v>41596</v>
      </c>
      <c r="C37" t="s">
        <v>74</v>
      </c>
      <c r="D37" t="s">
        <v>75</v>
      </c>
      <c r="E37">
        <v>2</v>
      </c>
      <c r="F37">
        <v>0.2858561</v>
      </c>
      <c r="G37">
        <v>6.5027000000000001E-3</v>
      </c>
      <c r="H37">
        <v>1.39191E-2</v>
      </c>
      <c r="I37">
        <v>0.99973029999999996</v>
      </c>
      <c r="J37" s="24">
        <f t="shared" si="12"/>
        <v>8.1468988500000005E-13</v>
      </c>
      <c r="K37" s="24">
        <f t="shared" ref="K37:K39" si="17">std_*MAX(G37,H37)</f>
        <v>3.9669435000000004E-14</v>
      </c>
      <c r="L37" s="9">
        <v>1.3342275E-15</v>
      </c>
      <c r="M37" s="9">
        <v>1.7655750000000003E-16</v>
      </c>
      <c r="N37" s="24">
        <f t="shared" si="14"/>
        <v>8.1335565750000006E-13</v>
      </c>
      <c r="O37" s="9">
        <f t="shared" si="15"/>
        <v>3.9669827901946226E-14</v>
      </c>
      <c r="P37" s="16"/>
      <c r="Q37" s="25">
        <f t="shared" si="8"/>
        <v>4.8773039857961796E-2</v>
      </c>
      <c r="R37" s="1" t="s">
        <v>1</v>
      </c>
      <c r="S37"/>
      <c r="T37"/>
      <c r="U37"/>
      <c r="W37" s="1"/>
      <c r="X37" s="1"/>
      <c r="Y37" s="1"/>
    </row>
    <row r="38" spans="1:25" s="12" customFormat="1">
      <c r="A38" s="19" t="s">
        <v>45</v>
      </c>
      <c r="B38" s="23">
        <v>41596</v>
      </c>
      <c r="C38" t="s">
        <v>76</v>
      </c>
      <c r="D38" t="s">
        <v>77</v>
      </c>
      <c r="E38">
        <v>3</v>
      </c>
      <c r="F38">
        <v>1.5870000000000001E-4</v>
      </c>
      <c r="G38">
        <v>3.3300000000000003E-5</v>
      </c>
      <c r="H38">
        <v>1.7099999999999999E-5</v>
      </c>
      <c r="I38">
        <v>0.79444329999999996</v>
      </c>
      <c r="J38" s="24">
        <f t="shared" si="12"/>
        <v>4.5229500000000009E-16</v>
      </c>
      <c r="K38" s="24">
        <f t="shared" ref="K38" si="18">std_*MAX(G38,H38)</f>
        <v>9.4905000000000011E-17</v>
      </c>
      <c r="L38" s="9"/>
      <c r="M38" s="9"/>
      <c r="N38" s="24">
        <f t="shared" si="14"/>
        <v>4.5229500000000009E-16</v>
      </c>
      <c r="O38" s="9">
        <f t="shared" si="15"/>
        <v>9.4905000000000011E-17</v>
      </c>
      <c r="P38" s="16"/>
      <c r="Q38" s="25">
        <f t="shared" si="8"/>
        <v>0.2098298676748582</v>
      </c>
      <c r="R38" s="1" t="s">
        <v>1</v>
      </c>
      <c r="S38"/>
      <c r="T38"/>
      <c r="U38"/>
      <c r="W38" s="1"/>
      <c r="X38" s="1"/>
      <c r="Y38" s="1"/>
    </row>
    <row r="39" spans="1:25" s="12" customFormat="1">
      <c r="A39" s="19" t="s">
        <v>45</v>
      </c>
      <c r="B39" s="23">
        <v>41596</v>
      </c>
      <c r="C39" t="s">
        <v>78</v>
      </c>
      <c r="D39" t="s">
        <v>79</v>
      </c>
      <c r="E39">
        <v>2</v>
      </c>
      <c r="F39">
        <v>7.7760000000000004E-4</v>
      </c>
      <c r="G39">
        <v>9.0600000000000007E-5</v>
      </c>
      <c r="H39">
        <v>1.88E-5</v>
      </c>
      <c r="I39">
        <v>0.96555809999999997</v>
      </c>
      <c r="J39" s="24">
        <f t="shared" si="12"/>
        <v>2.2161600000000001E-15</v>
      </c>
      <c r="K39" s="24">
        <f t="shared" si="17"/>
        <v>2.5821000000000006E-16</v>
      </c>
      <c r="L39" s="9"/>
      <c r="M39" s="9"/>
      <c r="N39" s="24">
        <f t="shared" si="14"/>
        <v>2.2161600000000001E-15</v>
      </c>
      <c r="O39" s="9">
        <f t="shared" si="15"/>
        <v>2.5821000000000006E-16</v>
      </c>
      <c r="P39" s="16"/>
      <c r="Q39" s="25">
        <f t="shared" si="8"/>
        <v>0.11651234567901236</v>
      </c>
      <c r="R39" s="1" t="s">
        <v>1</v>
      </c>
      <c r="S39"/>
      <c r="T39"/>
      <c r="U39"/>
      <c r="W39" s="1"/>
      <c r="X39" s="1"/>
      <c r="Y39" s="1"/>
    </row>
    <row r="42" spans="1:25" s="11" customFormat="1">
      <c r="A42" s="1"/>
      <c r="B42" s="4"/>
      <c r="C42" s="30" t="s">
        <v>80</v>
      </c>
      <c r="D42" s="30" t="s">
        <v>81</v>
      </c>
      <c r="E42" s="30" t="s">
        <v>82</v>
      </c>
      <c r="F42" s="1"/>
      <c r="G42" s="1"/>
      <c r="H42" s="1"/>
      <c r="I42" s="16"/>
      <c r="J42" s="7"/>
      <c r="K42" s="8"/>
      <c r="L42" s="9"/>
      <c r="M42" s="9"/>
      <c r="N42" s="7"/>
      <c r="O42" s="10"/>
      <c r="P42" s="4"/>
      <c r="Q42" s="1"/>
      <c r="R42" s="1"/>
      <c r="T42" s="1"/>
      <c r="U42" s="12"/>
      <c r="V42" s="12"/>
      <c r="W42" s="1"/>
      <c r="X42" s="1"/>
      <c r="Y42" s="1"/>
    </row>
    <row r="43" spans="1:25" s="11" customFormat="1" ht="15">
      <c r="A43" s="1"/>
      <c r="B43" s="4"/>
      <c r="C43" t="s">
        <v>46</v>
      </c>
      <c r="D43" t="s">
        <v>47</v>
      </c>
      <c r="E43" s="31">
        <v>10.8</v>
      </c>
      <c r="F43" s="31">
        <v>14.6</v>
      </c>
      <c r="G43" s="31">
        <v>14.4</v>
      </c>
      <c r="H43"/>
      <c r="I43"/>
      <c r="J43"/>
      <c r="K43"/>
      <c r="L43"/>
      <c r="M43"/>
      <c r="N43"/>
      <c r="O43"/>
      <c r="P43"/>
      <c r="Q43"/>
      <c r="R43"/>
      <c r="T43" s="1"/>
      <c r="U43" s="12"/>
      <c r="V43" s="12"/>
      <c r="W43" s="1"/>
      <c r="X43" s="1"/>
      <c r="Y43" s="1"/>
    </row>
    <row r="44" spans="1:25" s="11" customFormat="1" ht="15">
      <c r="A44" s="1"/>
      <c r="B44" s="4"/>
      <c r="C44" t="s">
        <v>48</v>
      </c>
      <c r="D44" t="s">
        <v>49</v>
      </c>
      <c r="E44" s="31">
        <v>26.8</v>
      </c>
      <c r="F44" s="31">
        <v>25.3</v>
      </c>
      <c r="G44" s="31">
        <v>25.3</v>
      </c>
      <c r="H44" s="31">
        <v>26.8</v>
      </c>
      <c r="I44"/>
      <c r="J44"/>
      <c r="K44"/>
      <c r="L44"/>
      <c r="M44"/>
      <c r="N44"/>
      <c r="O44"/>
      <c r="P44"/>
      <c r="Q44"/>
      <c r="R44"/>
      <c r="T44" s="1"/>
      <c r="U44" s="12"/>
      <c r="V44" s="12"/>
      <c r="W44" s="1"/>
      <c r="X44" s="1"/>
      <c r="Y44" s="1"/>
    </row>
    <row r="45" spans="1:25" s="11" customFormat="1" ht="15">
      <c r="A45" s="1"/>
      <c r="B45" s="4"/>
      <c r="C45" t="s">
        <v>50</v>
      </c>
      <c r="D45" t="s">
        <v>51</v>
      </c>
      <c r="E45" s="31">
        <v>28.3</v>
      </c>
      <c r="F45" s="31">
        <v>26.5</v>
      </c>
      <c r="G45" s="31">
        <v>25.9</v>
      </c>
      <c r="H45"/>
      <c r="I45"/>
      <c r="J45"/>
      <c r="K45"/>
      <c r="L45"/>
      <c r="M45"/>
      <c r="N45"/>
      <c r="O45"/>
      <c r="P45"/>
      <c r="Q45"/>
      <c r="R45"/>
      <c r="T45" s="1"/>
      <c r="U45" s="12"/>
      <c r="V45" s="12"/>
      <c r="W45" s="1"/>
      <c r="X45" s="1"/>
      <c r="Y45" s="1"/>
    </row>
    <row r="46" spans="1:25" s="11" customFormat="1" ht="15">
      <c r="A46" s="1"/>
      <c r="B46" s="4"/>
      <c r="C46" t="s">
        <v>52</v>
      </c>
      <c r="D46" t="s">
        <v>53</v>
      </c>
      <c r="E46" s="31">
        <v>28.3</v>
      </c>
      <c r="F46" s="31">
        <v>27</v>
      </c>
      <c r="G46" s="31">
        <v>27.4</v>
      </c>
      <c r="H46" s="31">
        <v>26.9</v>
      </c>
      <c r="I46"/>
      <c r="J46"/>
      <c r="K46"/>
      <c r="L46"/>
      <c r="M46"/>
      <c r="N46"/>
      <c r="O46"/>
      <c r="P46"/>
      <c r="Q46"/>
      <c r="R46"/>
      <c r="T46" s="1"/>
      <c r="U46" s="12"/>
      <c r="V46" s="12"/>
      <c r="W46" s="1"/>
      <c r="X46" s="1"/>
      <c r="Y46" s="1"/>
    </row>
    <row r="47" spans="1:25" s="11" customFormat="1" ht="15">
      <c r="A47" s="1"/>
      <c r="B47" s="4"/>
      <c r="C47" t="s">
        <v>54</v>
      </c>
      <c r="D47" t="s">
        <v>55</v>
      </c>
      <c r="E47" s="31">
        <v>19.899999999999999</v>
      </c>
      <c r="F47" s="31">
        <v>20.399999999999999</v>
      </c>
      <c r="G47" s="31">
        <v>22.9</v>
      </c>
      <c r="H47" s="31">
        <v>24.9</v>
      </c>
      <c r="I47"/>
      <c r="J47"/>
      <c r="K47"/>
      <c r="L47"/>
      <c r="M47"/>
      <c r="N47"/>
      <c r="O47"/>
      <c r="P47"/>
      <c r="Q47"/>
      <c r="R47"/>
      <c r="T47" s="1"/>
      <c r="U47" s="12"/>
      <c r="V47" s="12"/>
      <c r="W47" s="1"/>
      <c r="X47" s="1"/>
      <c r="Y47" s="1"/>
    </row>
    <row r="48" spans="1:25" s="11" customFormat="1" ht="15">
      <c r="A48" s="1"/>
      <c r="B48" s="4"/>
      <c r="C48" t="s">
        <v>56</v>
      </c>
      <c r="D48" t="s">
        <v>57</v>
      </c>
      <c r="E48" s="31">
        <v>26.8</v>
      </c>
      <c r="F48" s="31">
        <v>26.7</v>
      </c>
      <c r="G48" s="31">
        <v>27.3</v>
      </c>
      <c r="H48"/>
      <c r="I48"/>
      <c r="J48"/>
      <c r="K48"/>
      <c r="L48"/>
      <c r="M48"/>
      <c r="N48"/>
      <c r="O48"/>
      <c r="P48"/>
      <c r="Q48"/>
      <c r="R48"/>
      <c r="T48" s="1"/>
      <c r="U48" s="12"/>
      <c r="V48" s="12"/>
      <c r="W48" s="1"/>
      <c r="X48" s="1"/>
      <c r="Y48" s="1"/>
    </row>
    <row r="49" spans="1:25" s="11" customFormat="1" ht="15">
      <c r="A49" s="1"/>
      <c r="B49" s="4"/>
      <c r="C49" t="s">
        <v>58</v>
      </c>
      <c r="D49" t="s">
        <v>59</v>
      </c>
      <c r="E49" s="31">
        <v>22.8</v>
      </c>
      <c r="F49" s="31">
        <v>21.7</v>
      </c>
      <c r="G49" s="31">
        <v>22.6</v>
      </c>
      <c r="H49" s="31">
        <v>23.5</v>
      </c>
      <c r="I49" s="31">
        <v>25.3</v>
      </c>
      <c r="J49" s="31">
        <v>21.5</v>
      </c>
      <c r="K49"/>
      <c r="L49"/>
      <c r="M49"/>
      <c r="N49"/>
      <c r="O49"/>
      <c r="P49"/>
      <c r="Q49"/>
      <c r="R49"/>
      <c r="T49" s="1"/>
      <c r="U49" s="12"/>
      <c r="V49" s="12"/>
      <c r="W49" s="1"/>
      <c r="X49" s="1"/>
      <c r="Y49" s="1"/>
    </row>
    <row r="50" spans="1:25" s="11" customFormat="1" ht="15">
      <c r="A50" s="1"/>
      <c r="B50" s="4"/>
      <c r="C50" t="s">
        <v>60</v>
      </c>
      <c r="D50" t="s">
        <v>61</v>
      </c>
      <c r="E50" s="31">
        <v>27.4</v>
      </c>
      <c r="F50" s="31">
        <v>28.1</v>
      </c>
      <c r="G50" s="31">
        <v>27.8</v>
      </c>
      <c r="H50" s="31">
        <v>27.1</v>
      </c>
      <c r="I50"/>
      <c r="J50"/>
      <c r="K50"/>
      <c r="L50"/>
      <c r="M50"/>
      <c r="N50"/>
      <c r="O50"/>
      <c r="P50"/>
      <c r="Q50"/>
      <c r="R50"/>
      <c r="T50" s="1"/>
      <c r="U50" s="12"/>
      <c r="V50" s="12"/>
      <c r="W50" s="1"/>
      <c r="X50" s="1"/>
      <c r="Y50" s="1"/>
    </row>
    <row r="51" spans="1:25" s="11" customFormat="1" ht="15">
      <c r="A51" s="1"/>
      <c r="B51" s="4"/>
      <c r="C51" t="s">
        <v>62</v>
      </c>
      <c r="D51" t="s">
        <v>63</v>
      </c>
      <c r="E51" s="31">
        <v>25.1</v>
      </c>
      <c r="F51" s="31">
        <v>23.9</v>
      </c>
      <c r="G51" s="31">
        <v>22</v>
      </c>
      <c r="H51" s="31">
        <v>20.8</v>
      </c>
      <c r="I51" s="31">
        <v>19</v>
      </c>
      <c r="J51"/>
      <c r="K51"/>
      <c r="L51"/>
      <c r="M51"/>
      <c r="N51"/>
      <c r="O51"/>
      <c r="P51"/>
      <c r="Q51"/>
      <c r="R51"/>
      <c r="T51" s="1"/>
      <c r="U51" s="12"/>
      <c r="V51" s="12"/>
      <c r="W51" s="1"/>
      <c r="X51" s="1"/>
      <c r="Y51" s="1"/>
    </row>
    <row r="52" spans="1:25" s="11" customFormat="1" ht="15">
      <c r="A52" s="1"/>
      <c r="B52" s="4"/>
      <c r="C52" t="s">
        <v>64</v>
      </c>
      <c r="D52" t="s">
        <v>65</v>
      </c>
      <c r="E52" s="31">
        <v>22.8</v>
      </c>
      <c r="F52" s="31">
        <v>21.1</v>
      </c>
      <c r="G52" s="31">
        <v>21.4</v>
      </c>
      <c r="H52" s="31">
        <v>17.899999999999999</v>
      </c>
      <c r="I52" s="31">
        <v>15.5</v>
      </c>
      <c r="J52"/>
      <c r="K52"/>
      <c r="L52"/>
      <c r="M52"/>
      <c r="N52"/>
      <c r="O52"/>
      <c r="P52"/>
      <c r="Q52"/>
      <c r="R52"/>
      <c r="T52" s="1"/>
      <c r="U52" s="12"/>
      <c r="V52" s="12"/>
      <c r="W52" s="1"/>
      <c r="X52" s="1"/>
      <c r="Y52" s="1"/>
    </row>
    <row r="53" spans="1:25" s="11" customFormat="1" ht="15">
      <c r="A53" s="1"/>
      <c r="B53" s="4"/>
      <c r="C53" t="s">
        <v>66</v>
      </c>
      <c r="D53" t="s">
        <v>67</v>
      </c>
      <c r="E53" s="31">
        <v>29.2</v>
      </c>
      <c r="F53" s="31">
        <v>25.8</v>
      </c>
      <c r="G53" s="31">
        <v>23.8</v>
      </c>
      <c r="H53" s="31">
        <v>21.2</v>
      </c>
      <c r="I53"/>
      <c r="J53"/>
      <c r="K53"/>
      <c r="L53"/>
      <c r="M53"/>
      <c r="N53"/>
      <c r="O53"/>
      <c r="P53"/>
      <c r="Q53"/>
      <c r="R53"/>
      <c r="T53" s="1"/>
      <c r="U53" s="12"/>
      <c r="V53" s="12"/>
      <c r="W53" s="1"/>
      <c r="X53" s="1"/>
      <c r="Y53" s="1"/>
    </row>
    <row r="54" spans="1:25" s="11" customFormat="1" ht="15">
      <c r="A54" s="1"/>
      <c r="B54" s="4"/>
      <c r="C54" t="s">
        <v>68</v>
      </c>
      <c r="D54" t="s">
        <v>69</v>
      </c>
      <c r="E54" s="31">
        <v>23</v>
      </c>
      <c r="F54" s="31">
        <v>21.5</v>
      </c>
      <c r="G54" s="31">
        <v>21.1</v>
      </c>
      <c r="H54"/>
      <c r="I54"/>
      <c r="J54"/>
      <c r="K54"/>
      <c r="L54"/>
      <c r="M54"/>
      <c r="N54"/>
      <c r="O54"/>
      <c r="P54"/>
      <c r="Q54"/>
      <c r="R54"/>
      <c r="T54" s="1"/>
      <c r="U54" s="12"/>
      <c r="V54" s="12"/>
      <c r="W54" s="1"/>
      <c r="X54" s="1"/>
      <c r="Y54" s="1"/>
    </row>
    <row r="55" spans="1:25" s="11" customFormat="1" ht="15">
      <c r="A55" s="1"/>
      <c r="B55" s="4"/>
      <c r="C55" t="s">
        <v>70</v>
      </c>
      <c r="D55" t="s">
        <v>71</v>
      </c>
      <c r="E55" s="31">
        <v>24.4</v>
      </c>
      <c r="F55" s="31">
        <v>27.2</v>
      </c>
      <c r="G55" s="31">
        <v>26.6</v>
      </c>
      <c r="H55" s="31">
        <v>20.7</v>
      </c>
      <c r="I55"/>
      <c r="J55"/>
      <c r="K55"/>
      <c r="L55"/>
      <c r="M55"/>
      <c r="N55"/>
      <c r="O55"/>
      <c r="P55"/>
      <c r="Q55"/>
      <c r="R55"/>
      <c r="T55" s="1"/>
      <c r="U55" s="12"/>
      <c r="V55" s="12"/>
      <c r="W55" s="1"/>
      <c r="X55" s="1"/>
      <c r="Y55" s="1"/>
    </row>
    <row r="56" spans="1:25" s="11" customFormat="1" ht="15">
      <c r="A56" s="1"/>
      <c r="B56" s="4"/>
      <c r="C56" t="s">
        <v>72</v>
      </c>
      <c r="D56" t="s">
        <v>73</v>
      </c>
      <c r="E56" s="31">
        <v>23.9</v>
      </c>
      <c r="F56" s="31">
        <v>25</v>
      </c>
      <c r="G56" s="31">
        <v>25.1</v>
      </c>
      <c r="H56" s="31">
        <v>22.7</v>
      </c>
      <c r="I56" s="31">
        <v>21.4</v>
      </c>
      <c r="J56"/>
      <c r="K56"/>
      <c r="L56"/>
      <c r="M56"/>
      <c r="N56"/>
      <c r="O56"/>
      <c r="P56"/>
      <c r="Q56"/>
      <c r="R56"/>
      <c r="T56" s="1"/>
      <c r="U56" s="12"/>
      <c r="V56" s="12"/>
      <c r="W56" s="1"/>
      <c r="X56" s="1"/>
      <c r="Y56" s="1"/>
    </row>
    <row r="57" spans="1:25" s="11" customFormat="1" ht="15">
      <c r="A57" s="1"/>
      <c r="B57" s="4"/>
      <c r="C57" t="s">
        <v>74</v>
      </c>
      <c r="D57" t="s">
        <v>75</v>
      </c>
      <c r="E57" s="31">
        <v>9.9</v>
      </c>
      <c r="F57" s="31">
        <v>24.3</v>
      </c>
      <c r="G57" s="31">
        <v>26.1</v>
      </c>
      <c r="H57"/>
      <c r="I57"/>
      <c r="J57"/>
      <c r="K57"/>
      <c r="L57"/>
      <c r="M57"/>
      <c r="N57"/>
      <c r="O57"/>
      <c r="P57"/>
      <c r="Q57"/>
      <c r="R57"/>
      <c r="T57" s="1"/>
      <c r="U57" s="12"/>
      <c r="V57" s="12"/>
      <c r="W57" s="1"/>
      <c r="X57" s="1"/>
      <c r="Y57" s="1"/>
    </row>
    <row r="58" spans="1:25" s="11" customFormat="1" ht="15">
      <c r="A58" s="1"/>
      <c r="B58" s="4"/>
      <c r="C58" t="s">
        <v>76</v>
      </c>
      <c r="D58" t="s">
        <v>77</v>
      </c>
      <c r="E58" s="31">
        <v>29.4</v>
      </c>
      <c r="F58" s="31">
        <v>27.2</v>
      </c>
      <c r="G58" s="31">
        <v>19.899999999999999</v>
      </c>
      <c r="H58"/>
      <c r="I58"/>
      <c r="J58"/>
      <c r="K58"/>
      <c r="L58"/>
      <c r="M58"/>
      <c r="N58"/>
      <c r="O58"/>
      <c r="P58"/>
      <c r="Q58"/>
      <c r="R58"/>
      <c r="T58" s="1"/>
      <c r="U58" s="12"/>
      <c r="V58" s="12"/>
      <c r="W58" s="1"/>
      <c r="X58" s="1"/>
      <c r="Y58" s="1"/>
    </row>
    <row r="59" spans="1:25" s="11" customFormat="1" ht="15">
      <c r="A59" s="1"/>
      <c r="B59" s="4"/>
      <c r="C59" t="s">
        <v>78</v>
      </c>
      <c r="D59" t="s">
        <v>79</v>
      </c>
      <c r="E59" s="31">
        <v>29.4</v>
      </c>
      <c r="F59" s="31">
        <v>28.1</v>
      </c>
      <c r="G59"/>
      <c r="H59"/>
      <c r="I59"/>
      <c r="J59"/>
      <c r="K59"/>
      <c r="L59"/>
      <c r="M59"/>
      <c r="N59"/>
      <c r="O59"/>
      <c r="P59"/>
      <c r="Q59"/>
      <c r="R59"/>
      <c r="T59" s="1"/>
      <c r="U59" s="12"/>
      <c r="V59" s="12"/>
      <c r="W59" s="1"/>
      <c r="X59" s="1"/>
      <c r="Y59" s="1"/>
    </row>
    <row r="60" spans="1:25" s="11" customFormat="1">
      <c r="A60" s="1"/>
      <c r="B60" s="4"/>
      <c r="C60"/>
      <c r="D60"/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/>
      <c r="T60" s="1"/>
      <c r="U60" s="12"/>
      <c r="V60" s="12"/>
      <c r="W60" s="1"/>
      <c r="X60" s="1"/>
      <c r="Y60" s="1"/>
    </row>
    <row r="61" spans="1:25" s="11" customFormat="1" ht="15">
      <c r="A61" s="1"/>
      <c r="B61" s="4"/>
      <c r="C61" t="s">
        <v>39</v>
      </c>
      <c r="D61" t="s">
        <v>40</v>
      </c>
      <c r="E61" s="31">
        <v>22.3</v>
      </c>
      <c r="F61" s="31">
        <v>22.3</v>
      </c>
      <c r="G61" s="31">
        <v>22.4</v>
      </c>
      <c r="H61" s="31">
        <v>20.9</v>
      </c>
      <c r="I61" s="31">
        <v>21</v>
      </c>
      <c r="J61" s="31">
        <v>20.7</v>
      </c>
      <c r="K61" s="31">
        <v>19.8</v>
      </c>
      <c r="L61" s="31">
        <v>18.5</v>
      </c>
      <c r="M61" s="31">
        <v>12.3</v>
      </c>
      <c r="N61"/>
      <c r="O61"/>
      <c r="P61"/>
      <c r="Q61" s="32"/>
      <c r="R61"/>
      <c r="T61" s="1"/>
      <c r="U61" s="12"/>
      <c r="V61" s="12"/>
      <c r="W61" s="1"/>
      <c r="X61" s="1"/>
      <c r="Y61" s="1"/>
    </row>
    <row r="62" spans="1:25" s="11" customFormat="1" ht="15">
      <c r="A62" s="1"/>
      <c r="B62" s="4"/>
      <c r="C62" t="s">
        <v>39</v>
      </c>
      <c r="D62" t="s">
        <v>41</v>
      </c>
      <c r="E62" s="31">
        <v>21.6</v>
      </c>
      <c r="F62" s="31">
        <v>18.600000000000001</v>
      </c>
      <c r="G62" s="31">
        <v>18.5</v>
      </c>
      <c r="H62" s="31">
        <v>20.8</v>
      </c>
      <c r="I62" s="31">
        <v>20.7</v>
      </c>
      <c r="J62" s="31">
        <v>20.100000000000001</v>
      </c>
      <c r="K62" s="31">
        <v>15.2</v>
      </c>
      <c r="L62" s="31">
        <v>10.4</v>
      </c>
      <c r="M62" s="31">
        <v>8.6999999999999993</v>
      </c>
      <c r="N62"/>
      <c r="O62"/>
      <c r="P62"/>
      <c r="Q62"/>
      <c r="R62"/>
      <c r="T62" s="1"/>
      <c r="U62" s="12"/>
      <c r="V62" s="12"/>
      <c r="W62" s="1"/>
      <c r="X62" s="1"/>
      <c r="Y62" s="1"/>
    </row>
    <row r="63" spans="1:25" s="11" customFormat="1" ht="15">
      <c r="A63" s="1"/>
      <c r="B63" s="4"/>
      <c r="C63" t="s">
        <v>27</v>
      </c>
      <c r="D63" t="s">
        <v>28</v>
      </c>
      <c r="E63" s="31">
        <v>27.1</v>
      </c>
      <c r="F63" s="31">
        <v>22.1</v>
      </c>
      <c r="G63" s="31">
        <v>22.9</v>
      </c>
      <c r="H63" s="31">
        <v>23.5</v>
      </c>
      <c r="I63" s="31">
        <v>23.7</v>
      </c>
      <c r="J63" s="31">
        <v>22.6</v>
      </c>
      <c r="K63" s="31">
        <v>22.2</v>
      </c>
      <c r="L63" s="31">
        <v>22.1</v>
      </c>
      <c r="M63" s="31">
        <v>22.6</v>
      </c>
      <c r="N63" s="31">
        <v>22.6</v>
      </c>
      <c r="O63"/>
      <c r="P63"/>
      <c r="Q63"/>
      <c r="R63"/>
      <c r="T63" s="1"/>
      <c r="U63" s="12"/>
      <c r="V63" s="12"/>
      <c r="W63" s="1"/>
      <c r="X63" s="1"/>
      <c r="Y63" s="1"/>
    </row>
    <row r="64" spans="1:25" s="11" customFormat="1" ht="15">
      <c r="A64" s="1"/>
      <c r="B64" s="4"/>
      <c r="C64" t="s">
        <v>27</v>
      </c>
      <c r="D64" t="s">
        <v>29</v>
      </c>
      <c r="E64" s="31">
        <v>27.3</v>
      </c>
      <c r="F64" s="31">
        <v>23.5</v>
      </c>
      <c r="G64" s="31">
        <v>23.4</v>
      </c>
      <c r="H64" s="31">
        <v>23.5</v>
      </c>
      <c r="I64" s="31">
        <v>23.7</v>
      </c>
      <c r="J64" s="31">
        <v>21.8</v>
      </c>
      <c r="K64" s="31">
        <v>21.5</v>
      </c>
      <c r="L64" s="31">
        <v>21.5</v>
      </c>
      <c r="M64" s="31">
        <v>22.2</v>
      </c>
      <c r="N64" s="31">
        <v>22.2</v>
      </c>
      <c r="O64"/>
      <c r="P64"/>
      <c r="Q64"/>
      <c r="R64"/>
      <c r="T64" s="1"/>
      <c r="U64" s="12"/>
      <c r="V64" s="12"/>
      <c r="W64" s="1"/>
      <c r="X64" s="1"/>
      <c r="Y64" s="1"/>
    </row>
    <row r="65" spans="1:25" s="11" customFormat="1" ht="15">
      <c r="A65" s="1"/>
      <c r="B65" s="4"/>
      <c r="C65" t="s">
        <v>27</v>
      </c>
      <c r="D65" t="s">
        <v>30</v>
      </c>
      <c r="E65" s="31">
        <v>25.7</v>
      </c>
      <c r="F65" s="31">
        <v>19.7</v>
      </c>
      <c r="G65" s="31">
        <v>24.6</v>
      </c>
      <c r="H65" s="31">
        <v>23.3</v>
      </c>
      <c r="I65" s="31">
        <v>23.5</v>
      </c>
      <c r="J65" s="31">
        <v>23.2</v>
      </c>
      <c r="K65" s="31">
        <v>23.6</v>
      </c>
      <c r="L65" s="31">
        <v>22.2</v>
      </c>
      <c r="M65" s="31">
        <v>21.4</v>
      </c>
      <c r="N65" s="31">
        <v>21.4</v>
      </c>
      <c r="O65" s="31">
        <v>21.7</v>
      </c>
      <c r="P65"/>
      <c r="Q65"/>
      <c r="R65"/>
      <c r="T65" s="1"/>
      <c r="U65" s="12"/>
      <c r="V65" s="12"/>
      <c r="W65" s="1"/>
      <c r="X65" s="1"/>
      <c r="Y65" s="1"/>
    </row>
    <row r="66" spans="1:25" s="11" customFormat="1" ht="15">
      <c r="A66" s="1"/>
      <c r="B66" s="4"/>
      <c r="C66" t="s">
        <v>27</v>
      </c>
      <c r="D66" t="s">
        <v>31</v>
      </c>
      <c r="E66" s="31">
        <v>26.9</v>
      </c>
      <c r="F66" s="31">
        <v>22</v>
      </c>
      <c r="G66" s="31">
        <v>23.5</v>
      </c>
      <c r="H66" s="31">
        <v>23.2</v>
      </c>
      <c r="I66" s="31">
        <v>24.3</v>
      </c>
      <c r="J66" s="31">
        <v>23.2</v>
      </c>
      <c r="K66" s="31">
        <v>23.2</v>
      </c>
      <c r="L66" s="31">
        <v>22.8</v>
      </c>
      <c r="M66" s="31">
        <v>22.7</v>
      </c>
      <c r="N66" s="31">
        <v>22.6</v>
      </c>
      <c r="O66"/>
      <c r="P66"/>
      <c r="Q66"/>
      <c r="R66"/>
      <c r="T66" s="1"/>
      <c r="U66" s="12"/>
      <c r="V66" s="12"/>
      <c r="W66" s="1"/>
      <c r="X66" s="1"/>
      <c r="Y66" s="1"/>
    </row>
    <row r="67" spans="1:25" s="11" customFormat="1" ht="15">
      <c r="A67" s="1"/>
      <c r="B67" s="4"/>
      <c r="C67" t="s">
        <v>27</v>
      </c>
      <c r="D67" t="s">
        <v>32</v>
      </c>
      <c r="E67" s="31">
        <v>27.6</v>
      </c>
      <c r="F67" s="31">
        <v>22.6</v>
      </c>
      <c r="G67" s="31">
        <v>22.1</v>
      </c>
      <c r="H67" s="31">
        <v>22.1</v>
      </c>
      <c r="I67" s="31">
        <v>21.1</v>
      </c>
      <c r="J67" s="31">
        <v>22.8</v>
      </c>
      <c r="K67" s="31">
        <v>23.1</v>
      </c>
      <c r="L67" s="31">
        <v>22.6</v>
      </c>
      <c r="M67" s="31">
        <v>22.9</v>
      </c>
      <c r="N67" s="31">
        <v>21.6</v>
      </c>
      <c r="O67" s="31">
        <v>21.9</v>
      </c>
      <c r="P67"/>
      <c r="Q67" s="1"/>
      <c r="R67" s="1"/>
      <c r="T67" s="1"/>
      <c r="U67" s="12"/>
      <c r="V67" s="12"/>
      <c r="W67" s="1"/>
      <c r="X67" s="1"/>
      <c r="Y67" s="1"/>
    </row>
    <row r="68" spans="1:25" s="11" customFormat="1" ht="15">
      <c r="A68" s="1"/>
      <c r="B68" s="4"/>
      <c r="C68" t="s">
        <v>27</v>
      </c>
      <c r="D68" t="s">
        <v>33</v>
      </c>
      <c r="E68" s="31">
        <v>27</v>
      </c>
      <c r="F68" s="31">
        <v>22.9</v>
      </c>
      <c r="G68" s="31">
        <v>23.3</v>
      </c>
      <c r="H68" s="31">
        <v>22.7</v>
      </c>
      <c r="I68" s="31">
        <v>24.1</v>
      </c>
      <c r="J68" s="31">
        <v>23.6</v>
      </c>
      <c r="K68" s="31">
        <v>24.1</v>
      </c>
      <c r="L68" s="31">
        <v>23.9</v>
      </c>
      <c r="M68" s="31">
        <v>21.7</v>
      </c>
      <c r="N68" s="31">
        <v>21.6</v>
      </c>
      <c r="O68" s="31">
        <v>21.3</v>
      </c>
      <c r="P68"/>
      <c r="Q68" s="1"/>
      <c r="R68" s="1"/>
      <c r="T68" s="1"/>
      <c r="U68" s="12"/>
      <c r="V68" s="12"/>
      <c r="W68" s="1"/>
      <c r="X68" s="1"/>
      <c r="Y68" s="1"/>
    </row>
    <row r="69" spans="1:25" s="11" customFormat="1" ht="15">
      <c r="A69" s="1"/>
      <c r="B69" s="4"/>
      <c r="C69" t="s">
        <v>27</v>
      </c>
      <c r="D69" t="s">
        <v>34</v>
      </c>
      <c r="E69" s="31">
        <v>26.3</v>
      </c>
      <c r="F69" s="31">
        <v>22</v>
      </c>
      <c r="G69" s="31">
        <v>21.3</v>
      </c>
      <c r="H69" s="31">
        <v>22</v>
      </c>
      <c r="I69" s="31">
        <v>22.2</v>
      </c>
      <c r="J69" s="31">
        <v>22.2</v>
      </c>
      <c r="K69" s="31">
        <v>21.3</v>
      </c>
      <c r="L69" s="31">
        <v>22</v>
      </c>
      <c r="M69" s="31">
        <v>22.4</v>
      </c>
      <c r="N69" s="31">
        <v>22.5</v>
      </c>
      <c r="O69" s="31">
        <v>23.1</v>
      </c>
      <c r="P69" s="31">
        <v>22.4</v>
      </c>
      <c r="Q69" s="1"/>
      <c r="R69" s="1"/>
      <c r="T69" s="1"/>
      <c r="U69" s="12"/>
      <c r="V69" s="12"/>
      <c r="W69" s="1"/>
      <c r="X69" s="1"/>
      <c r="Y69" s="1"/>
    </row>
    <row r="70" spans="1:25" s="11" customFormat="1" ht="15">
      <c r="A70" s="1"/>
      <c r="B70" s="4"/>
      <c r="C70" t="s">
        <v>27</v>
      </c>
      <c r="D70" t="s">
        <v>35</v>
      </c>
      <c r="E70" s="31">
        <v>24.4</v>
      </c>
      <c r="F70" s="31">
        <v>22.1</v>
      </c>
      <c r="G70" s="31">
        <v>23.2</v>
      </c>
      <c r="H70" s="31">
        <v>23</v>
      </c>
      <c r="I70" s="31">
        <v>22.5</v>
      </c>
      <c r="J70" s="31">
        <v>22.2</v>
      </c>
      <c r="K70" s="31">
        <v>22.1</v>
      </c>
      <c r="L70" s="31">
        <v>22.4</v>
      </c>
      <c r="M70" s="31">
        <v>21.3</v>
      </c>
      <c r="N70" s="31">
        <v>22.1</v>
      </c>
      <c r="O70" s="31">
        <v>22.4</v>
      </c>
      <c r="P70" s="31">
        <v>23.3</v>
      </c>
      <c r="Q70" s="1"/>
      <c r="R70" s="1"/>
      <c r="T70" s="1"/>
      <c r="U70" s="12"/>
      <c r="V70" s="12"/>
      <c r="W70" s="1"/>
      <c r="X70" s="1"/>
      <c r="Y70" s="1"/>
    </row>
    <row r="71" spans="1:25" s="11" customFormat="1" ht="15">
      <c r="A71" s="1"/>
      <c r="B71" s="4"/>
      <c r="C71" t="s">
        <v>36</v>
      </c>
      <c r="D71" t="s">
        <v>37</v>
      </c>
      <c r="E71" s="31">
        <v>26.4</v>
      </c>
      <c r="F71" s="31">
        <v>24.1</v>
      </c>
      <c r="G71" s="31">
        <v>23.9</v>
      </c>
      <c r="H71" s="31">
        <v>22.5</v>
      </c>
      <c r="I71" s="31">
        <v>23.4</v>
      </c>
      <c r="J71" s="31">
        <v>23.4</v>
      </c>
      <c r="K71" s="31">
        <v>22.9</v>
      </c>
      <c r="L71" s="31">
        <v>22.7</v>
      </c>
      <c r="M71" s="31">
        <v>21.9</v>
      </c>
      <c r="N71"/>
      <c r="O71"/>
      <c r="P71"/>
      <c r="Q71" s="1"/>
      <c r="R71" s="1"/>
      <c r="T71" s="1"/>
      <c r="U71" s="12"/>
      <c r="V71" s="12"/>
      <c r="W71" s="1"/>
      <c r="X71" s="1"/>
      <c r="Y71" s="1"/>
    </row>
    <row r="72" spans="1:25" s="11" customFormat="1" ht="15">
      <c r="A72" s="1"/>
      <c r="B72" s="4"/>
      <c r="C72" t="s">
        <v>36</v>
      </c>
      <c r="D72" t="s">
        <v>38</v>
      </c>
      <c r="E72" s="31">
        <v>26.5</v>
      </c>
      <c r="F72" s="31">
        <v>25.2</v>
      </c>
      <c r="G72" s="31">
        <v>25</v>
      </c>
      <c r="H72" s="31">
        <v>24.3</v>
      </c>
      <c r="I72" s="31">
        <v>23.4</v>
      </c>
      <c r="J72" s="31">
        <v>23</v>
      </c>
      <c r="K72" s="31">
        <v>23.4</v>
      </c>
      <c r="L72" s="31">
        <v>22.9</v>
      </c>
      <c r="M72" s="31">
        <v>22.4</v>
      </c>
      <c r="N72" s="31">
        <v>21.9</v>
      </c>
      <c r="O72" s="31">
        <v>20.9</v>
      </c>
      <c r="P72" s="31">
        <v>19.3</v>
      </c>
      <c r="Q72" s="1"/>
      <c r="R72" s="1"/>
      <c r="T72" s="1"/>
      <c r="U72" s="12"/>
      <c r="V72" s="12"/>
      <c r="W72" s="1"/>
      <c r="X72" s="1"/>
      <c r="Y72" s="1"/>
    </row>
    <row r="73" spans="1:25" s="11" customFormat="1" ht="15">
      <c r="A73" s="1"/>
      <c r="B73" s="4"/>
      <c r="C73" t="s">
        <v>42</v>
      </c>
      <c r="D73" t="s">
        <v>44</v>
      </c>
      <c r="E73" s="31">
        <v>25.9</v>
      </c>
      <c r="F73" s="31">
        <v>22.6</v>
      </c>
      <c r="G73" s="31">
        <v>22.1</v>
      </c>
      <c r="H73" s="31">
        <v>22.4</v>
      </c>
      <c r="I73" s="31">
        <v>22.1</v>
      </c>
      <c r="J73" s="31">
        <v>22</v>
      </c>
      <c r="K73" s="31">
        <v>21.9</v>
      </c>
      <c r="L73" s="31">
        <v>21.6</v>
      </c>
      <c r="M73" s="31">
        <v>21.5</v>
      </c>
      <c r="N73"/>
      <c r="O73"/>
      <c r="P73"/>
      <c r="Q73" s="1"/>
      <c r="R73" s="1"/>
      <c r="T73" s="1"/>
      <c r="U73" s="12"/>
      <c r="V73" s="12"/>
      <c r="W73" s="1"/>
      <c r="X73" s="1"/>
      <c r="Y73" s="1"/>
    </row>
    <row r="74" spans="1:25" s="11" customFormat="1" ht="15">
      <c r="A74" s="1"/>
      <c r="B74" s="4"/>
      <c r="C74" t="s">
        <v>42</v>
      </c>
      <c r="D74" t="s">
        <v>43</v>
      </c>
      <c r="E74" s="31">
        <v>26.9</v>
      </c>
      <c r="F74" s="31">
        <v>21.6</v>
      </c>
      <c r="G74" s="31">
        <v>21.8</v>
      </c>
      <c r="H74" s="31">
        <v>20.8</v>
      </c>
      <c r="I74" s="31">
        <v>20.5</v>
      </c>
      <c r="J74" s="31">
        <v>18.600000000000001</v>
      </c>
      <c r="K74" s="31">
        <v>17</v>
      </c>
      <c r="L74" s="31">
        <v>16.600000000000001</v>
      </c>
      <c r="M74" s="31">
        <v>16.3</v>
      </c>
      <c r="N74"/>
      <c r="O74"/>
      <c r="P74"/>
      <c r="Q74" s="1"/>
      <c r="R74" s="1"/>
      <c r="T74" s="1"/>
      <c r="U74" s="12"/>
      <c r="V74" s="12"/>
      <c r="W74" s="1"/>
      <c r="X74" s="1"/>
      <c r="Y74" s="1"/>
    </row>
  </sheetData>
  <printOptions gridLines="1"/>
  <pageMargins left="0.75000000000000011" right="0.75000000000000011" top="1" bottom="1" header="0.5" footer="0.5"/>
  <pageSetup scale="56" orientation="landscape" horizontalDpi="4294967292" verticalDpi="4294967292"/>
  <headerFooter>
    <oddHeader>&amp;A</oddHeader>
  </headerFooter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BE 13-11-18 03h27 Stone_Balco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Zimmerman, Susan R.</dc:creator>
  <cp:lastModifiedBy>Zimmerman, Susan R.</cp:lastModifiedBy>
  <dcterms:created xsi:type="dcterms:W3CDTF">2013-11-25T23:21:17Z</dcterms:created>
  <dcterms:modified xsi:type="dcterms:W3CDTF">2013-11-25T23:22:15Z</dcterms:modified>
</cp:coreProperties>
</file>